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P:\S Drive Files\Safety Net\2023-24\Bulletins and Forms\"/>
    </mc:Choice>
  </mc:AlternateContent>
  <xr:revisionPtr revIDLastSave="0" documentId="13_ncr:1_{378D027C-C776-45BB-8227-4FC71823B02A}" xr6:coauthVersionLast="47" xr6:coauthVersionMax="47" xr10:uidLastSave="{00000000-0000-0000-0000-000000000000}"/>
  <bookViews>
    <workbookView xWindow="-120" yWindow="-120" windowWidth="29040" windowHeight="17640" tabRatio="877" activeTab="1" xr2:uid="{00000000-000D-0000-FFFF-FFFF00000000}"/>
  </bookViews>
  <sheets>
    <sheet name="District List" sheetId="15" r:id="rId1"/>
    <sheet name="RSY District" sheetId="1" r:id="rId2"/>
    <sheet name="RSY Contracted" sheetId="11" r:id="rId3"/>
    <sheet name="ESY District" sheetId="20" r:id="rId4"/>
    <sheet name="ESY Contracted" sheetId="21" r:id="rId5"/>
    <sheet name="Reimbursement %" sheetId="16" state="hidden" r:id="rId6"/>
    <sheet name="22-23_F-196_Data" sheetId="19" state="hidden" r:id="rId7"/>
    <sheet name="22-23_To-From_Mileage" sheetId="18" state="hidden" r:id="rId8"/>
  </sheets>
  <definedNames>
    <definedName name="_xlnm._FilterDatabase" localSheetId="6" hidden="1">'22-23_F-196_Data'!$A$1:$K$311</definedName>
    <definedName name="_xlnm._FilterDatabase" localSheetId="7" hidden="1">'22-23_To-From_Mileage'!$A$1:$I$312</definedName>
    <definedName name="_xlnm._FilterDatabase" localSheetId="0" hidden="1">'District List'!$A$1:$B$309</definedName>
    <definedName name="_xlnm._FilterDatabase" localSheetId="5" hidden="1">'Reimbursement %'!$A$1:$C$286</definedName>
    <definedName name="_xlnm.Print_Area" localSheetId="4">'ESY Contracted'!$A$1:$L$32</definedName>
    <definedName name="_xlnm.Print_Area" localSheetId="2">'RSY Contracted'!$A$1:$L$46</definedName>
    <definedName name="_xlnm.Print_Area" localSheetId="1">'RSY District'!$A$1:$E$46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 l="1"/>
  <c r="I3" i="19"/>
  <c r="I4" i="19"/>
  <c r="I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0" i="19"/>
  <c r="I181" i="19"/>
  <c r="I182" i="19"/>
  <c r="I183" i="19"/>
  <c r="I184" i="19"/>
  <c r="I185" i="19"/>
  <c r="I186" i="19"/>
  <c r="I187" i="19"/>
  <c r="I188" i="19"/>
  <c r="I189" i="19"/>
  <c r="I190" i="19"/>
  <c r="I191" i="19"/>
  <c r="I192" i="19"/>
  <c r="I193" i="19"/>
  <c r="I194" i="19"/>
  <c r="I195" i="19"/>
  <c r="I196" i="19"/>
  <c r="I197" i="19"/>
  <c r="I198" i="19"/>
  <c r="I199" i="19"/>
  <c r="I200" i="19"/>
  <c r="I201" i="19"/>
  <c r="I202" i="19"/>
  <c r="I203" i="19"/>
  <c r="I204" i="19"/>
  <c r="I205"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1" i="19"/>
  <c r="I252" i="19"/>
  <c r="I253" i="19"/>
  <c r="I254" i="19"/>
  <c r="I255" i="19"/>
  <c r="I256" i="19"/>
  <c r="I257" i="19"/>
  <c r="I258" i="19"/>
  <c r="I259" i="19"/>
  <c r="I260" i="19"/>
  <c r="I261" i="19"/>
  <c r="I262" i="19"/>
  <c r="I263" i="19"/>
  <c r="I264" i="19"/>
  <c r="I265" i="19"/>
  <c r="I266" i="19"/>
  <c r="I267" i="19"/>
  <c r="I268" i="19"/>
  <c r="I269" i="19"/>
  <c r="I270" i="19"/>
  <c r="I271" i="19"/>
  <c r="I272" i="19"/>
  <c r="I273" i="19"/>
  <c r="I274" i="19"/>
  <c r="I275" i="19"/>
  <c r="I276" i="19"/>
  <c r="I277" i="19"/>
  <c r="I278" i="19"/>
  <c r="I279" i="19"/>
  <c r="I280" i="19"/>
  <c r="I281" i="19"/>
  <c r="I282" i="19"/>
  <c r="I283" i="19"/>
  <c r="I284" i="19"/>
  <c r="I285" i="19"/>
  <c r="I286" i="19"/>
  <c r="I287" i="19"/>
  <c r="I288" i="19"/>
  <c r="I289" i="19"/>
  <c r="I290" i="19"/>
  <c r="I291" i="19"/>
  <c r="I292" i="19"/>
  <c r="I293" i="19"/>
  <c r="I294" i="19"/>
  <c r="I295" i="19"/>
  <c r="I296" i="19"/>
  <c r="I297" i="19"/>
  <c r="I298" i="19"/>
  <c r="I299" i="19"/>
  <c r="I300" i="19"/>
  <c r="I301" i="19"/>
  <c r="I302" i="19"/>
  <c r="I303" i="19"/>
  <c r="I304" i="19"/>
  <c r="I305" i="19"/>
  <c r="I306" i="19"/>
  <c r="I307" i="19"/>
  <c r="I308" i="19"/>
  <c r="I309" i="19"/>
  <c r="I310" i="19"/>
  <c r="I311" i="19"/>
  <c r="I2" i="19"/>
  <c r="B3" i="19"/>
  <c r="B4" i="19"/>
  <c r="B5" i="19"/>
  <c r="B6"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175" i="19"/>
  <c r="B176" i="19"/>
  <c r="B177" i="19"/>
  <c r="B178" i="19"/>
  <c r="B179" i="19"/>
  <c r="B180" i="19"/>
  <c r="B181" i="19"/>
  <c r="B182" i="19"/>
  <c r="B183" i="19"/>
  <c r="B184" i="19"/>
  <c r="B185" i="19"/>
  <c r="B186" i="19"/>
  <c r="B187" i="19"/>
  <c r="B188" i="19"/>
  <c r="B189" i="19"/>
  <c r="B190" i="19"/>
  <c r="B191" i="19"/>
  <c r="B192" i="19"/>
  <c r="B193" i="19"/>
  <c r="B194" i="19"/>
  <c r="B195" i="19"/>
  <c r="B196" i="19"/>
  <c r="B197" i="19"/>
  <c r="B198" i="19"/>
  <c r="B199" i="19"/>
  <c r="B200" i="19"/>
  <c r="B201" i="19"/>
  <c r="B202" i="19"/>
  <c r="B203" i="19"/>
  <c r="B204" i="19"/>
  <c r="B205" i="19"/>
  <c r="B206" i="19"/>
  <c r="B207" i="19"/>
  <c r="B208" i="19"/>
  <c r="B209" i="19"/>
  <c r="B210" i="19"/>
  <c r="B211" i="19"/>
  <c r="B212" i="19"/>
  <c r="B213" i="19"/>
  <c r="B214" i="19"/>
  <c r="B215" i="19"/>
  <c r="B216" i="19"/>
  <c r="B217" i="19"/>
  <c r="B218" i="19"/>
  <c r="B219" i="19"/>
  <c r="B220" i="19"/>
  <c r="B221" i="19"/>
  <c r="B222" i="19"/>
  <c r="B223" i="19"/>
  <c r="B224" i="19"/>
  <c r="B225" i="19"/>
  <c r="B226" i="19"/>
  <c r="B227" i="19"/>
  <c r="B22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2" i="19"/>
  <c r="H3" i="18"/>
  <c r="H4" i="18"/>
  <c r="H5" i="18"/>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H203" i="18"/>
  <c r="H204" i="18"/>
  <c r="H205" i="18"/>
  <c r="H206" i="18"/>
  <c r="H207" i="18"/>
  <c r="H208" i="18"/>
  <c r="H209" i="18"/>
  <c r="H210" i="18"/>
  <c r="H211" i="18"/>
  <c r="H212" i="18"/>
  <c r="H213" i="18"/>
  <c r="H214" i="18"/>
  <c r="H215" i="18"/>
  <c r="H216" i="18"/>
  <c r="H217" i="18"/>
  <c r="H218" i="18"/>
  <c r="H219" i="18"/>
  <c r="H220" i="18"/>
  <c r="H221" i="18"/>
  <c r="H222" i="18"/>
  <c r="H223" i="18"/>
  <c r="H224" i="18"/>
  <c r="H225" i="18"/>
  <c r="H226" i="18"/>
  <c r="H227" i="18"/>
  <c r="H228" i="18"/>
  <c r="H229" i="18"/>
  <c r="H230" i="18"/>
  <c r="H231" i="18"/>
  <c r="H232" i="18"/>
  <c r="H233" i="18"/>
  <c r="H234" i="18"/>
  <c r="H235" i="18"/>
  <c r="H236" i="18"/>
  <c r="H237" i="18"/>
  <c r="H238" i="18"/>
  <c r="H239" i="18"/>
  <c r="H240" i="18"/>
  <c r="H241" i="18"/>
  <c r="H242" i="18"/>
  <c r="H243" i="18"/>
  <c r="H244" i="18"/>
  <c r="H245" i="18"/>
  <c r="H246" i="18"/>
  <c r="H247" i="18"/>
  <c r="H248" i="18"/>
  <c r="H249" i="18"/>
  <c r="H250" i="18"/>
  <c r="H251" i="18"/>
  <c r="H252" i="18"/>
  <c r="H253" i="18"/>
  <c r="H254" i="18"/>
  <c r="H255" i="18"/>
  <c r="H256" i="18"/>
  <c r="H257" i="18"/>
  <c r="H258" i="18"/>
  <c r="H259" i="18"/>
  <c r="H260" i="18"/>
  <c r="H261" i="18"/>
  <c r="H262" i="18"/>
  <c r="H263" i="18"/>
  <c r="H264" i="18"/>
  <c r="H265" i="18"/>
  <c r="H266" i="18"/>
  <c r="H267" i="18"/>
  <c r="H268" i="18"/>
  <c r="H269" i="18"/>
  <c r="H270" i="18"/>
  <c r="H271" i="18"/>
  <c r="H272" i="18"/>
  <c r="H273" i="18"/>
  <c r="H274" i="18"/>
  <c r="H275" i="18"/>
  <c r="H276" i="18"/>
  <c r="H277" i="18"/>
  <c r="H278" i="18"/>
  <c r="H279" i="18"/>
  <c r="H280" i="18"/>
  <c r="H281" i="18"/>
  <c r="H282" i="18"/>
  <c r="H283" i="18"/>
  <c r="H284" i="18"/>
  <c r="H285" i="18"/>
  <c r="H286" i="18"/>
  <c r="H287" i="18"/>
  <c r="H288" i="18"/>
  <c r="H289" i="18"/>
  <c r="H290" i="18"/>
  <c r="H291" i="18"/>
  <c r="H292" i="18"/>
  <c r="H293" i="18"/>
  <c r="H294" i="18"/>
  <c r="H295" i="18"/>
  <c r="H296" i="18"/>
  <c r="H297" i="18"/>
  <c r="H298" i="18"/>
  <c r="H299" i="18"/>
  <c r="H300" i="18"/>
  <c r="H301" i="18"/>
  <c r="H302" i="18"/>
  <c r="H303" i="18"/>
  <c r="H304" i="18"/>
  <c r="H305" i="18"/>
  <c r="H306" i="18"/>
  <c r="H307" i="18"/>
  <c r="H308" i="18"/>
  <c r="H309" i="18"/>
  <c r="H310" i="18"/>
  <c r="H311" i="18"/>
  <c r="H312" i="18"/>
  <c r="H313" i="18"/>
  <c r="H314" i="18"/>
  <c r="H315" i="18"/>
  <c r="H316" i="18"/>
  <c r="H317" i="18"/>
  <c r="H318" i="18"/>
  <c r="H319" i="18"/>
  <c r="H320" i="18"/>
  <c r="H321" i="18"/>
  <c r="H322" i="18"/>
  <c r="H323" i="18"/>
  <c r="H324" i="18"/>
  <c r="H325" i="18"/>
  <c r="H2" i="18"/>
  <c r="L32" i="21"/>
  <c r="D4" i="21"/>
  <c r="E22" i="20"/>
  <c r="E28" i="1"/>
  <c r="E27" i="1"/>
  <c r="E26" i="1"/>
  <c r="E25" i="1"/>
  <c r="E24" i="1"/>
  <c r="E23" i="1"/>
  <c r="B4" i="20"/>
  <c r="D4" i="11"/>
  <c r="B4" i="1"/>
  <c r="L40" i="11" l="1"/>
  <c r="E38" i="1"/>
  <c r="E19" i="20"/>
  <c r="B25" i="20" s="1"/>
  <c r="E21" i="1"/>
  <c r="L29" i="11"/>
  <c r="L28" i="11"/>
  <c r="D34" i="1"/>
  <c r="L32" i="11" l="1"/>
  <c r="L36" i="11" s="1"/>
  <c r="L42" i="11" s="1"/>
  <c r="L44" i="11" s="1"/>
  <c r="L46" i="11" s="1"/>
  <c r="E29" i="1"/>
  <c r="E32" i="1" s="1"/>
  <c r="B34" i="1" s="1"/>
  <c r="E34" i="1" s="1"/>
  <c r="E36" i="1" s="1"/>
  <c r="E40" i="1" s="1"/>
  <c r="E42" i="1" s="1"/>
  <c r="E44" i="1" s="1"/>
  <c r="E25" i="20"/>
  <c r="E27" i="20" s="1"/>
</calcChain>
</file>

<file path=xl/sharedStrings.xml><?xml version="1.0" encoding="utf-8"?>
<sst xmlns="http://schemas.openxmlformats.org/spreadsheetml/2006/main" count="2621" uniqueCount="1091">
  <si>
    <t>Per Mile Cost</t>
  </si>
  <si>
    <t>CCDDD</t>
  </si>
  <si>
    <t>Cost Calculation:</t>
  </si>
  <si>
    <t>4. # of Days Per Year Student is Transported</t>
  </si>
  <si>
    <t>2-4. Driver Cost</t>
  </si>
  <si>
    <t>Program 99, All Activity 53</t>
  </si>
  <si>
    <t>Program 99, Activity 52, Object 500</t>
  </si>
  <si>
    <t>Program 99, Activity 52, Object 700</t>
  </si>
  <si>
    <t>Program 99, Activity 56, Object 700</t>
  </si>
  <si>
    <t>5. Mileage Cost Calculation</t>
  </si>
  <si>
    <t>Calculated Total Driver Cost (Includes Benefits)</t>
  </si>
  <si>
    <t>2. Driver's Hourly Rate (Do not include benefits)</t>
  </si>
  <si>
    <t xml:space="preserve">Enter data in green cells only. </t>
  </si>
  <si>
    <t>Transportation Cost Calculator</t>
  </si>
  <si>
    <t>District</t>
  </si>
  <si>
    <t>01109</t>
  </si>
  <si>
    <t>01122</t>
  </si>
  <si>
    <t>01147</t>
  </si>
  <si>
    <t>01158</t>
  </si>
  <si>
    <t>01160</t>
  </si>
  <si>
    <t>02250</t>
  </si>
  <si>
    <t>02420</t>
  </si>
  <si>
    <t>03017</t>
  </si>
  <si>
    <t>03050</t>
  </si>
  <si>
    <t>03052</t>
  </si>
  <si>
    <t>03053</t>
  </si>
  <si>
    <t>03116</t>
  </si>
  <si>
    <t>03400</t>
  </si>
  <si>
    <t>04019</t>
  </si>
  <si>
    <t>04127</t>
  </si>
  <si>
    <t>04129</t>
  </si>
  <si>
    <t>04222</t>
  </si>
  <si>
    <t>04228</t>
  </si>
  <si>
    <t>04246</t>
  </si>
  <si>
    <t>05121</t>
  </si>
  <si>
    <t>05313</t>
  </si>
  <si>
    <t>05323</t>
  </si>
  <si>
    <t>05401</t>
  </si>
  <si>
    <t>05402</t>
  </si>
  <si>
    <t>06037</t>
  </si>
  <si>
    <t>06098</t>
  </si>
  <si>
    <t>06101</t>
  </si>
  <si>
    <t>06103</t>
  </si>
  <si>
    <t>06112</t>
  </si>
  <si>
    <t>06114</t>
  </si>
  <si>
    <t>06117</t>
  </si>
  <si>
    <t>06119</t>
  </si>
  <si>
    <t>06122</t>
  </si>
  <si>
    <t>07002</t>
  </si>
  <si>
    <t>07035</t>
  </si>
  <si>
    <t>08122</t>
  </si>
  <si>
    <t>08130</t>
  </si>
  <si>
    <t>08401</t>
  </si>
  <si>
    <t>08402</t>
  </si>
  <si>
    <t>08404</t>
  </si>
  <si>
    <t>08458</t>
  </si>
  <si>
    <t>09013</t>
  </si>
  <si>
    <t>09075</t>
  </si>
  <si>
    <t>09102</t>
  </si>
  <si>
    <t>09206</t>
  </si>
  <si>
    <t>09207</t>
  </si>
  <si>
    <t>09209</t>
  </si>
  <si>
    <t>10003</t>
  </si>
  <si>
    <t>10050</t>
  </si>
  <si>
    <t>10065</t>
  </si>
  <si>
    <t>10070</t>
  </si>
  <si>
    <t>10309</t>
  </si>
  <si>
    <t>11001</t>
  </si>
  <si>
    <t>11051</t>
  </si>
  <si>
    <t>11054</t>
  </si>
  <si>
    <t>11056</t>
  </si>
  <si>
    <t>12110</t>
  </si>
  <si>
    <t>13073</t>
  </si>
  <si>
    <t>13144</t>
  </si>
  <si>
    <t>13146</t>
  </si>
  <si>
    <t>13151</t>
  </si>
  <si>
    <t>13156</t>
  </si>
  <si>
    <t>13160</t>
  </si>
  <si>
    <t>13161</t>
  </si>
  <si>
    <t>13165</t>
  </si>
  <si>
    <t>13167</t>
  </si>
  <si>
    <t>13301</t>
  </si>
  <si>
    <t>14005</t>
  </si>
  <si>
    <t>14028</t>
  </si>
  <si>
    <t>14064</t>
  </si>
  <si>
    <t>14065</t>
  </si>
  <si>
    <t>14066</t>
  </si>
  <si>
    <t>14068</t>
  </si>
  <si>
    <t>14077</t>
  </si>
  <si>
    <t>14097</t>
  </si>
  <si>
    <t>14099</t>
  </si>
  <si>
    <t>14104</t>
  </si>
  <si>
    <t>14117</t>
  </si>
  <si>
    <t>14172</t>
  </si>
  <si>
    <t>14400</t>
  </si>
  <si>
    <t>15201</t>
  </si>
  <si>
    <t>15204</t>
  </si>
  <si>
    <t>15206</t>
  </si>
  <si>
    <t>16020</t>
  </si>
  <si>
    <t>16046</t>
  </si>
  <si>
    <t>16048</t>
  </si>
  <si>
    <t>16049</t>
  </si>
  <si>
    <t>16050</t>
  </si>
  <si>
    <t>17001</t>
  </si>
  <si>
    <t>17210</t>
  </si>
  <si>
    <t>17216</t>
  </si>
  <si>
    <t>17400</t>
  </si>
  <si>
    <t>17401</t>
  </si>
  <si>
    <t>17402</t>
  </si>
  <si>
    <t>17403</t>
  </si>
  <si>
    <t>17404</t>
  </si>
  <si>
    <t>17405</t>
  </si>
  <si>
    <t>17406</t>
  </si>
  <si>
    <t>17407</t>
  </si>
  <si>
    <t>17408</t>
  </si>
  <si>
    <t>17409</t>
  </si>
  <si>
    <t>17410</t>
  </si>
  <si>
    <t>17411</t>
  </si>
  <si>
    <t>17412</t>
  </si>
  <si>
    <t>17414</t>
  </si>
  <si>
    <t>17415</t>
  </si>
  <si>
    <t>17417</t>
  </si>
  <si>
    <t>18100</t>
  </si>
  <si>
    <t>18303</t>
  </si>
  <si>
    <t>18400</t>
  </si>
  <si>
    <t>18401</t>
  </si>
  <si>
    <t>18402</t>
  </si>
  <si>
    <t>19028</t>
  </si>
  <si>
    <t>19400</t>
  </si>
  <si>
    <t>19401</t>
  </si>
  <si>
    <t>19403</t>
  </si>
  <si>
    <t>19404</t>
  </si>
  <si>
    <t>20094</t>
  </si>
  <si>
    <t>20203</t>
  </si>
  <si>
    <t>20215</t>
  </si>
  <si>
    <t>20400</t>
  </si>
  <si>
    <t>20401</t>
  </si>
  <si>
    <t>20402</t>
  </si>
  <si>
    <t>20403</t>
  </si>
  <si>
    <t>20404</t>
  </si>
  <si>
    <t>20405</t>
  </si>
  <si>
    <t>20406</t>
  </si>
  <si>
    <t>21014</t>
  </si>
  <si>
    <t>21036</t>
  </si>
  <si>
    <t>21206</t>
  </si>
  <si>
    <t>21214</t>
  </si>
  <si>
    <t>21226</t>
  </si>
  <si>
    <t>21232</t>
  </si>
  <si>
    <t>21234</t>
  </si>
  <si>
    <t>21237</t>
  </si>
  <si>
    <t>21300</t>
  </si>
  <si>
    <t>21301</t>
  </si>
  <si>
    <t>21302</t>
  </si>
  <si>
    <t>21303</t>
  </si>
  <si>
    <t>21401</t>
  </si>
  <si>
    <t>22008</t>
  </si>
  <si>
    <t>22009</t>
  </si>
  <si>
    <t>22017</t>
  </si>
  <si>
    <t>22073</t>
  </si>
  <si>
    <t>22105</t>
  </si>
  <si>
    <t>22200</t>
  </si>
  <si>
    <t>22204</t>
  </si>
  <si>
    <t>22207</t>
  </si>
  <si>
    <t>23042</t>
  </si>
  <si>
    <t>23054</t>
  </si>
  <si>
    <t>23309</t>
  </si>
  <si>
    <t>23311</t>
  </si>
  <si>
    <t>23402</t>
  </si>
  <si>
    <t>23403</t>
  </si>
  <si>
    <t>23404</t>
  </si>
  <si>
    <t>24014</t>
  </si>
  <si>
    <t>24019</t>
  </si>
  <si>
    <t>24105</t>
  </si>
  <si>
    <t>24111</t>
  </si>
  <si>
    <t>24122</t>
  </si>
  <si>
    <t>24350</t>
  </si>
  <si>
    <t>24404</t>
  </si>
  <si>
    <t>24410</t>
  </si>
  <si>
    <t>25101</t>
  </si>
  <si>
    <t>25116</t>
  </si>
  <si>
    <t>25118</t>
  </si>
  <si>
    <t>25155</t>
  </si>
  <si>
    <t>25160</t>
  </si>
  <si>
    <t>25200</t>
  </si>
  <si>
    <t>26056</t>
  </si>
  <si>
    <t>26059</t>
  </si>
  <si>
    <t>26070</t>
  </si>
  <si>
    <t>27001</t>
  </si>
  <si>
    <t>27003</t>
  </si>
  <si>
    <t>27010</t>
  </si>
  <si>
    <t>27019</t>
  </si>
  <si>
    <t>27083</t>
  </si>
  <si>
    <t>27320</t>
  </si>
  <si>
    <t>27343</t>
  </si>
  <si>
    <t>27344</t>
  </si>
  <si>
    <t>27400</t>
  </si>
  <si>
    <t>27401</t>
  </si>
  <si>
    <t>27402</t>
  </si>
  <si>
    <t>27403</t>
  </si>
  <si>
    <t>27404</t>
  </si>
  <si>
    <t>27416</t>
  </si>
  <si>
    <t>27417</t>
  </si>
  <si>
    <t>28137</t>
  </si>
  <si>
    <t>28144</t>
  </si>
  <si>
    <t>28149</t>
  </si>
  <si>
    <t>29011</t>
  </si>
  <si>
    <t>29100</t>
  </si>
  <si>
    <t>29101</t>
  </si>
  <si>
    <t>29103</t>
  </si>
  <si>
    <t>29311</t>
  </si>
  <si>
    <t>29317</t>
  </si>
  <si>
    <t>29320</t>
  </si>
  <si>
    <t>30002</t>
  </si>
  <si>
    <t>30029</t>
  </si>
  <si>
    <t>30031</t>
  </si>
  <si>
    <t>30303</t>
  </si>
  <si>
    <t>31002</t>
  </si>
  <si>
    <t>31004</t>
  </si>
  <si>
    <t>31006</t>
  </si>
  <si>
    <t>31015</t>
  </si>
  <si>
    <t>31016</t>
  </si>
  <si>
    <t>31025</t>
  </si>
  <si>
    <t>31063</t>
  </si>
  <si>
    <t>31103</t>
  </si>
  <si>
    <t>31201</t>
  </si>
  <si>
    <t>31306</t>
  </si>
  <si>
    <t>31311</t>
  </si>
  <si>
    <t>31330</t>
  </si>
  <si>
    <t>31332</t>
  </si>
  <si>
    <t>31401</t>
  </si>
  <si>
    <t>32081</t>
  </si>
  <si>
    <t>32123</t>
  </si>
  <si>
    <t>32312</t>
  </si>
  <si>
    <t>32325</t>
  </si>
  <si>
    <t>32326</t>
  </si>
  <si>
    <t>32354</t>
  </si>
  <si>
    <t>32356</t>
  </si>
  <si>
    <t>32358</t>
  </si>
  <si>
    <t>32360</t>
  </si>
  <si>
    <t>32361</t>
  </si>
  <si>
    <t>32362</t>
  </si>
  <si>
    <t>32363</t>
  </si>
  <si>
    <t>32414</t>
  </si>
  <si>
    <t>32416</t>
  </si>
  <si>
    <t>33030</t>
  </si>
  <si>
    <t>33036</t>
  </si>
  <si>
    <t>33049</t>
  </si>
  <si>
    <t>33070</t>
  </si>
  <si>
    <t>33115</t>
  </si>
  <si>
    <t>33183</t>
  </si>
  <si>
    <t>33202</t>
  </si>
  <si>
    <t>33205</t>
  </si>
  <si>
    <t>33206</t>
  </si>
  <si>
    <t>33207</t>
  </si>
  <si>
    <t>33211</t>
  </si>
  <si>
    <t>33212</t>
  </si>
  <si>
    <t>34002</t>
  </si>
  <si>
    <t>34003</t>
  </si>
  <si>
    <t>34033</t>
  </si>
  <si>
    <t>34111</t>
  </si>
  <si>
    <t>34307</t>
  </si>
  <si>
    <t>34324</t>
  </si>
  <si>
    <t>34401</t>
  </si>
  <si>
    <t>34402</t>
  </si>
  <si>
    <t>35200</t>
  </si>
  <si>
    <t>36101</t>
  </si>
  <si>
    <t>36140</t>
  </si>
  <si>
    <t>36250</t>
  </si>
  <si>
    <t>36300</t>
  </si>
  <si>
    <t>36400</t>
  </si>
  <si>
    <t>36401</t>
  </si>
  <si>
    <t>36402</t>
  </si>
  <si>
    <t>37501</t>
  </si>
  <si>
    <t>37502</t>
  </si>
  <si>
    <t>37503</t>
  </si>
  <si>
    <t>37504</t>
  </si>
  <si>
    <t>37505</t>
  </si>
  <si>
    <t>37506</t>
  </si>
  <si>
    <t>37507</t>
  </si>
  <si>
    <t>38126</t>
  </si>
  <si>
    <t>38264</t>
  </si>
  <si>
    <t>38265</t>
  </si>
  <si>
    <t>38267</t>
  </si>
  <si>
    <t>38300</t>
  </si>
  <si>
    <t>38301</t>
  </si>
  <si>
    <t>38302</t>
  </si>
  <si>
    <t>38304</t>
  </si>
  <si>
    <t>38306</t>
  </si>
  <si>
    <t>38308</t>
  </si>
  <si>
    <t>38320</t>
  </si>
  <si>
    <t>38322</t>
  </si>
  <si>
    <t>38324</t>
  </si>
  <si>
    <t>39002</t>
  </si>
  <si>
    <t>39003</t>
  </si>
  <si>
    <t>39007</t>
  </si>
  <si>
    <t>39090</t>
  </si>
  <si>
    <t>39119</t>
  </si>
  <si>
    <t>39120</t>
  </si>
  <si>
    <t>39200</t>
  </si>
  <si>
    <t>39201</t>
  </si>
  <si>
    <t>39202</t>
  </si>
  <si>
    <t>39203</t>
  </si>
  <si>
    <t>39204</t>
  </si>
  <si>
    <t>39205</t>
  </si>
  <si>
    <t>39207</t>
  </si>
  <si>
    <t>39208</t>
  </si>
  <si>
    <t>39209</t>
  </si>
  <si>
    <t>1. Enter Student SSID Number.</t>
  </si>
  <si>
    <t>(From prior year's F-196)</t>
  </si>
  <si>
    <t>ToFrom</t>
  </si>
  <si>
    <t>6. Total "to/from" miles from prior school year's mileage report.</t>
  </si>
  <si>
    <t># of Days Per Year Student is Transported</t>
  </si>
  <si>
    <t>7.  Mileage Cost</t>
  </si>
  <si>
    <t xml:space="preserve">8.  (Driver Cost + Mileage Cost)  </t>
  </si>
  <si>
    <t>9.  Times District's Reimbursement Rate</t>
  </si>
  <si>
    <t xml:space="preserve">10.  Reimbursement for this Route </t>
  </si>
  <si>
    <t>Program 99, All Activity 59</t>
  </si>
  <si>
    <t>Act 52, Obj 500</t>
  </si>
  <si>
    <t>Act 52, Obj 700</t>
  </si>
  <si>
    <t>Act 53 Total</t>
  </si>
  <si>
    <t>Act 56, Obj 700</t>
  </si>
  <si>
    <t>Act 59 Total</t>
  </si>
  <si>
    <t>04069</t>
  </si>
  <si>
    <t xml:space="preserve">7. Miles per Day </t>
  </si>
  <si>
    <t>Enter number of students on route.</t>
  </si>
  <si>
    <t>DistrictName</t>
  </si>
  <si>
    <t xml:space="preserve">11.  Balance paid by School District. (Line 8 minus Line 10) </t>
  </si>
  <si>
    <t>Contracted Transportation Cost Calculator</t>
  </si>
  <si>
    <t>Enter data in green cells only.</t>
  </si>
  <si>
    <t>Route Information:</t>
  </si>
  <si>
    <t>Name of transportation contractor.</t>
  </si>
  <si>
    <t>Describe process for selecting contractor.</t>
  </si>
  <si>
    <t>Number of students transported by the contractor on this route.</t>
  </si>
  <si>
    <t>1. Student SSID Number</t>
  </si>
  <si>
    <t xml:space="preserve"> </t>
  </si>
  <si>
    <t>Sept</t>
  </si>
  <si>
    <t>Oct</t>
  </si>
  <si>
    <t>Nov</t>
  </si>
  <si>
    <t>Dec</t>
  </si>
  <si>
    <t>Jan</t>
  </si>
  <si>
    <t>Feb</t>
  </si>
  <si>
    <t>March</t>
  </si>
  <si>
    <t>April</t>
  </si>
  <si>
    <t>May</t>
  </si>
  <si>
    <t>June</t>
  </si>
  <si>
    <t>Totals to Date</t>
  </si>
  <si>
    <t>2. Number of days transported</t>
  </si>
  <si>
    <t>3. Monthly charge*</t>
  </si>
  <si>
    <t>4. Average cost per day. (Step 3 total / Step 2 total)</t>
  </si>
  <si>
    <t xml:space="preserve">6.  Total Transportation Cost for this Student - per outside contractor </t>
  </si>
  <si>
    <t xml:space="preserve">       (Based on actual costs from attached invoices: Step 4 x Step 5) </t>
  </si>
  <si>
    <t xml:space="preserve">       (Average cost per day*number of days/number of students on route)</t>
  </si>
  <si>
    <t>7.  Times District's Reimbursement Rate.</t>
  </si>
  <si>
    <t>8.  Reimbursement for this Route.</t>
  </si>
  <si>
    <t>9.  Balance paid by School District.  (Line 6 minus Line 8)</t>
  </si>
  <si>
    <t>CoDist</t>
  </si>
  <si>
    <t>ESA 112</t>
  </si>
  <si>
    <t>19007</t>
  </si>
  <si>
    <t>28010</t>
  </si>
  <si>
    <t>Washtucna</t>
  </si>
  <si>
    <t>Benge</t>
  </si>
  <si>
    <t>Othello</t>
  </si>
  <si>
    <t>Lind</t>
  </si>
  <si>
    <t>Ritzville</t>
  </si>
  <si>
    <t>Clarkston</t>
  </si>
  <si>
    <t>Asotin-Anatone</t>
  </si>
  <si>
    <t>Kennewick</t>
  </si>
  <si>
    <t>Paterson</t>
  </si>
  <si>
    <t>Finley</t>
  </si>
  <si>
    <t>Prosser</t>
  </si>
  <si>
    <t>Richland</t>
  </si>
  <si>
    <t>Manson</t>
  </si>
  <si>
    <t>Stehekin</t>
  </si>
  <si>
    <t>Entiat</t>
  </si>
  <si>
    <t>Lake Chelan</t>
  </si>
  <si>
    <t>Cashmere</t>
  </si>
  <si>
    <t>Cascade</t>
  </si>
  <si>
    <t>Wenatchee</t>
  </si>
  <si>
    <t>Port Angeles</t>
  </si>
  <si>
    <t>Crescent</t>
  </si>
  <si>
    <t>Sequim</t>
  </si>
  <si>
    <t>Cape Flattery</t>
  </si>
  <si>
    <t>Quillayute Valley</t>
  </si>
  <si>
    <t>Vancouver</t>
  </si>
  <si>
    <t>Hockinson</t>
  </si>
  <si>
    <t>Green Mountain</t>
  </si>
  <si>
    <t>Washougal</t>
  </si>
  <si>
    <t>Camas</t>
  </si>
  <si>
    <t>Battle Ground</t>
  </si>
  <si>
    <t>Ridgefield</t>
  </si>
  <si>
    <t>Dayton</t>
  </si>
  <si>
    <t>Starbuck</t>
  </si>
  <si>
    <t>Longview</t>
  </si>
  <si>
    <t>Toutle Lake</t>
  </si>
  <si>
    <t>Castle Rock</t>
  </si>
  <si>
    <t>Kalama</t>
  </si>
  <si>
    <t>Woodland</t>
  </si>
  <si>
    <t>Kelso</t>
  </si>
  <si>
    <t>Orondo</t>
  </si>
  <si>
    <t>Bridgeport</t>
  </si>
  <si>
    <t>Palisades</t>
  </si>
  <si>
    <t>Eastmont</t>
  </si>
  <si>
    <t>Mansfield</t>
  </si>
  <si>
    <t>Waterville</t>
  </si>
  <si>
    <t>Keller</t>
  </si>
  <si>
    <t>Curlew</t>
  </si>
  <si>
    <t>Orient</t>
  </si>
  <si>
    <t>Inchelium</t>
  </si>
  <si>
    <t>Republic</t>
  </si>
  <si>
    <t>Pasco</t>
  </si>
  <si>
    <t>North Franklin</t>
  </si>
  <si>
    <t>Star</t>
  </si>
  <si>
    <t>Kahlotus</t>
  </si>
  <si>
    <t>Pomeroy</t>
  </si>
  <si>
    <t>Wahluke</t>
  </si>
  <si>
    <t>Quincy</t>
  </si>
  <si>
    <t>Warden</t>
  </si>
  <si>
    <t>Soap Lake</t>
  </si>
  <si>
    <t>Royal</t>
  </si>
  <si>
    <t>Moses Lake</t>
  </si>
  <si>
    <t>Ephrata</t>
  </si>
  <si>
    <t>Wilson Creek</t>
  </si>
  <si>
    <t>Grand Coulee Dam</t>
  </si>
  <si>
    <t>Aberdeen</t>
  </si>
  <si>
    <t>Hoquiam</t>
  </si>
  <si>
    <t>North Beach</t>
  </si>
  <si>
    <t>Montesano</t>
  </si>
  <si>
    <t>Elma</t>
  </si>
  <si>
    <t>Taholah</t>
  </si>
  <si>
    <t>Lake Quinault</t>
  </si>
  <si>
    <t>Cosmopolis</t>
  </si>
  <si>
    <t>Satsop</t>
  </si>
  <si>
    <t>Wishkah Valley</t>
  </si>
  <si>
    <t>Ocosta</t>
  </si>
  <si>
    <t>Oakville</t>
  </si>
  <si>
    <t>Oak Harbor</t>
  </si>
  <si>
    <t>Coupeville</t>
  </si>
  <si>
    <t>South Whidbey</t>
  </si>
  <si>
    <t>Queets-Clearwater</t>
  </si>
  <si>
    <t>Brinnon</t>
  </si>
  <si>
    <t>Quilcene</t>
  </si>
  <si>
    <t>Chimacum</t>
  </si>
  <si>
    <t>Port Townsend</t>
  </si>
  <si>
    <t>Seattle</t>
  </si>
  <si>
    <t>Federal Way</t>
  </si>
  <si>
    <t>Enumclaw</t>
  </si>
  <si>
    <t>Mercer Island</t>
  </si>
  <si>
    <t>Highline</t>
  </si>
  <si>
    <t>Vashon Island</t>
  </si>
  <si>
    <t>Renton</t>
  </si>
  <si>
    <t>Skykomish</t>
  </si>
  <si>
    <t>Bellevue</t>
  </si>
  <si>
    <t>Tukwila</t>
  </si>
  <si>
    <t>Riverview</t>
  </si>
  <si>
    <t>Auburn</t>
  </si>
  <si>
    <t>Tahoma</t>
  </si>
  <si>
    <t>Snoqualmie Valley</t>
  </si>
  <si>
    <t>Issaquah</t>
  </si>
  <si>
    <t>Shoreline</t>
  </si>
  <si>
    <t>Lake Washington</t>
  </si>
  <si>
    <t>Kent</t>
  </si>
  <si>
    <t>Northshore</t>
  </si>
  <si>
    <t>Bremerton</t>
  </si>
  <si>
    <t>North Kitsap</t>
  </si>
  <si>
    <t>Central Kitsap</t>
  </si>
  <si>
    <t>South Kitsap</t>
  </si>
  <si>
    <t>Damman</t>
  </si>
  <si>
    <t>Easton</t>
  </si>
  <si>
    <t>Thorp</t>
  </si>
  <si>
    <t>Ellensburg</t>
  </si>
  <si>
    <t>Kittitas</t>
  </si>
  <si>
    <t>Wishram</t>
  </si>
  <si>
    <t>Bickleton</t>
  </si>
  <si>
    <t>Centerville</t>
  </si>
  <si>
    <t>Trout Lake</t>
  </si>
  <si>
    <t>Glenwood</t>
  </si>
  <si>
    <t>Klickitat</t>
  </si>
  <si>
    <t>Roosevelt</t>
  </si>
  <si>
    <t>Goldendale</t>
  </si>
  <si>
    <t>White Salmon</t>
  </si>
  <si>
    <t>Lyle</t>
  </si>
  <si>
    <t>Napavine</t>
  </si>
  <si>
    <t>Evaline</t>
  </si>
  <si>
    <t>Mossyrock</t>
  </si>
  <si>
    <t>Morton</t>
  </si>
  <si>
    <t>Adna</t>
  </si>
  <si>
    <t>Winlock</t>
  </si>
  <si>
    <t>Boistfort</t>
  </si>
  <si>
    <t>Toledo</t>
  </si>
  <si>
    <t>Onalaska</t>
  </si>
  <si>
    <t>Pe Ell</t>
  </si>
  <si>
    <t>Chehalis</t>
  </si>
  <si>
    <t>White Pass</t>
  </si>
  <si>
    <t>Centralia</t>
  </si>
  <si>
    <t>Sprague</t>
  </si>
  <si>
    <t>Almira</t>
  </si>
  <si>
    <t>Creston</t>
  </si>
  <si>
    <t>Odessa</t>
  </si>
  <si>
    <t>Wilbur</t>
  </si>
  <si>
    <t>Harrington</t>
  </si>
  <si>
    <t>Davenport</t>
  </si>
  <si>
    <t>Southside</t>
  </si>
  <si>
    <t>Grapeview</t>
  </si>
  <si>
    <t>Shelton</t>
  </si>
  <si>
    <t>Mary M Knight</t>
  </si>
  <si>
    <t>Pioneer</t>
  </si>
  <si>
    <t>North Mason</t>
  </si>
  <si>
    <t>Hood Canal</t>
  </si>
  <si>
    <t>Nespelem</t>
  </si>
  <si>
    <t>Omak</t>
  </si>
  <si>
    <t>Okanogan</t>
  </si>
  <si>
    <t>Pateros</t>
  </si>
  <si>
    <t>Methow Valley</t>
  </si>
  <si>
    <t>Tonasket</t>
  </si>
  <si>
    <t>Oroville</t>
  </si>
  <si>
    <t>Ocean Beach</t>
  </si>
  <si>
    <t>Raymond</t>
  </si>
  <si>
    <t>South Bend</t>
  </si>
  <si>
    <t>Willapa Valley</t>
  </si>
  <si>
    <t>North River</t>
  </si>
  <si>
    <t>Newport</t>
  </si>
  <si>
    <t>Cusick</t>
  </si>
  <si>
    <t>Selkirk</t>
  </si>
  <si>
    <t>Puyallup</t>
  </si>
  <si>
    <t>Tacoma</t>
  </si>
  <si>
    <t>Carbonado</t>
  </si>
  <si>
    <t>University Place</t>
  </si>
  <si>
    <t>Dieringer</t>
  </si>
  <si>
    <t>Orting</t>
  </si>
  <si>
    <t>Peninsula</t>
  </si>
  <si>
    <t>Franklin Pierce</t>
  </si>
  <si>
    <t>Bethel</t>
  </si>
  <si>
    <t>Eatonville</t>
  </si>
  <si>
    <t>White River</t>
  </si>
  <si>
    <t>Fife</t>
  </si>
  <si>
    <t>Concrete</t>
  </si>
  <si>
    <t>Anacortes</t>
  </si>
  <si>
    <t>La Conner</t>
  </si>
  <si>
    <t>Conway</t>
  </si>
  <si>
    <t>Mount Vernon</t>
  </si>
  <si>
    <t>Skamania</t>
  </si>
  <si>
    <t>Mount Pleasant</t>
  </si>
  <si>
    <t>Mill A</t>
  </si>
  <si>
    <t>Stevenson-Carson</t>
  </si>
  <si>
    <t>Everett</t>
  </si>
  <si>
    <t>Lake Stevens</t>
  </si>
  <si>
    <t>Mukilteo</t>
  </si>
  <si>
    <t>Edmonds</t>
  </si>
  <si>
    <t>Arlington</t>
  </si>
  <si>
    <t>Marysville</t>
  </si>
  <si>
    <t>Index</t>
  </si>
  <si>
    <t>Monroe</t>
  </si>
  <si>
    <t>Snohomish</t>
  </si>
  <si>
    <t>Lakewood</t>
  </si>
  <si>
    <t>Sultan</t>
  </si>
  <si>
    <t>Darrington</t>
  </si>
  <si>
    <t>Granite Falls</t>
  </si>
  <si>
    <t>Spokane</t>
  </si>
  <si>
    <t>Orchard Prairie</t>
  </si>
  <si>
    <t>Great Northern</t>
  </si>
  <si>
    <t>Nine Mile Falls</t>
  </si>
  <si>
    <t>Medical Lake</t>
  </si>
  <si>
    <t>Mead</t>
  </si>
  <si>
    <t>Central Valley</t>
  </si>
  <si>
    <t>Freeman</t>
  </si>
  <si>
    <t>Cheney</t>
  </si>
  <si>
    <t>Liberty</t>
  </si>
  <si>
    <t>Deer Park</t>
  </si>
  <si>
    <t>Riverside</t>
  </si>
  <si>
    <t>Onion Creek</t>
  </si>
  <si>
    <t>Chewelah</t>
  </si>
  <si>
    <t>Wellpinit</t>
  </si>
  <si>
    <t>Valley</t>
  </si>
  <si>
    <t>Colville</t>
  </si>
  <si>
    <t>Loon Lake</t>
  </si>
  <si>
    <t>Summit Valley</t>
  </si>
  <si>
    <t>Mary Walker</t>
  </si>
  <si>
    <t>Northport</t>
  </si>
  <si>
    <t>Kettle Falls</t>
  </si>
  <si>
    <t>Yelm</t>
  </si>
  <si>
    <t>North Thurston</t>
  </si>
  <si>
    <t>Tumwater</t>
  </si>
  <si>
    <t>Olympia</t>
  </si>
  <si>
    <t>Rainier</t>
  </si>
  <si>
    <t>Griffin</t>
  </si>
  <si>
    <t>Rochester</t>
  </si>
  <si>
    <t>Tenino</t>
  </si>
  <si>
    <t>Wahkiakum</t>
  </si>
  <si>
    <t>Dixie</t>
  </si>
  <si>
    <t>Walla Walla</t>
  </si>
  <si>
    <t>College Place</t>
  </si>
  <si>
    <t>Touchet</t>
  </si>
  <si>
    <t>Waitsburg</t>
  </si>
  <si>
    <t>Prescott</t>
  </si>
  <si>
    <t>Bellingham</t>
  </si>
  <si>
    <t>Ferndale</t>
  </si>
  <si>
    <t>Blaine</t>
  </si>
  <si>
    <t>Lynden</t>
  </si>
  <si>
    <t>Meridian</t>
  </si>
  <si>
    <t>Nooksack Valley</t>
  </si>
  <si>
    <t>Lamont</t>
  </si>
  <si>
    <t>Tekoa</t>
  </si>
  <si>
    <t>Pullman</t>
  </si>
  <si>
    <t>Colfax</t>
  </si>
  <si>
    <t>Palouse</t>
  </si>
  <si>
    <t>Garfield</t>
  </si>
  <si>
    <t>Steptoe</t>
  </si>
  <si>
    <t>Colton</t>
  </si>
  <si>
    <t>Endicott</t>
  </si>
  <si>
    <t>Rosalia</t>
  </si>
  <si>
    <t>Oakesdale</t>
  </si>
  <si>
    <t>Union Gap</t>
  </si>
  <si>
    <t>Naches Valley</t>
  </si>
  <si>
    <t>Yakima</t>
  </si>
  <si>
    <t>Selah</t>
  </si>
  <si>
    <t>Mabton</t>
  </si>
  <si>
    <t>Grandview</t>
  </si>
  <si>
    <t>Sunnyside</t>
  </si>
  <si>
    <t>Toppenish</t>
  </si>
  <si>
    <t>Highland</t>
  </si>
  <si>
    <t>Granger</t>
  </si>
  <si>
    <t>Zillah</t>
  </si>
  <si>
    <t>Wapato</t>
  </si>
  <si>
    <t>Mount Adams</t>
  </si>
  <si>
    <t>FieldTrip</t>
  </si>
  <si>
    <t>EXTRAcurricular</t>
  </si>
  <si>
    <t>InterGov</t>
  </si>
  <si>
    <t>Other</t>
  </si>
  <si>
    <t>Program 99, All Activity 29</t>
  </si>
  <si>
    <t>Act 29 Total</t>
  </si>
  <si>
    <t>3. Run Time*
(hours)</t>
  </si>
  <si>
    <t>18902</t>
  </si>
  <si>
    <t>37903</t>
  </si>
  <si>
    <t>TotalMiles</t>
  </si>
  <si>
    <t>05903</t>
  </si>
  <si>
    <t>17903</t>
  </si>
  <si>
    <t>32907</t>
  </si>
  <si>
    <t>17908</t>
  </si>
  <si>
    <t>32901</t>
  </si>
  <si>
    <t>27905</t>
  </si>
  <si>
    <t>17902</t>
  </si>
  <si>
    <t>06701</t>
  </si>
  <si>
    <t>17910</t>
  </si>
  <si>
    <t>17905</t>
  </si>
  <si>
    <t>17911</t>
  </si>
  <si>
    <t>34901</t>
  </si>
  <si>
    <t>36901</t>
  </si>
  <si>
    <t>Percent Funded</t>
  </si>
  <si>
    <t>ESY Transportation Cost Calculator</t>
  </si>
  <si>
    <t>1. Enter # of students on route.</t>
  </si>
  <si>
    <t>2. Program Costs for All Other Routes</t>
  </si>
  <si>
    <t>3. Total Miles for All Other Routes</t>
  </si>
  <si>
    <t>Miles per Day</t>
  </si>
  <si>
    <t># of Days Student is Transported</t>
  </si>
  <si>
    <t xml:space="preserve">4. ESY Route </t>
  </si>
  <si>
    <t>Total Other</t>
  </si>
  <si>
    <t>27901</t>
  </si>
  <si>
    <t>17916</t>
  </si>
  <si>
    <t>17917</t>
  </si>
  <si>
    <t>18901</t>
  </si>
  <si>
    <t>32903</t>
  </si>
  <si>
    <t>37902</t>
  </si>
  <si>
    <t>* Based on actual invoices received to date from outside contractor. Only complete green cells for months that have invoices.</t>
  </si>
  <si>
    <t>Transportation must be identified as a service in the student's IEP.</t>
  </si>
  <si>
    <t xml:space="preserve">Use this form to calculate ESY Special Education transportation costs only (in and out of district transportation OK here). </t>
  </si>
  <si>
    <t>Use this form to calculate OUT-OF-DISTRICT Special Education transportation costs for the 
REGULAR SCHOOL YEAR.</t>
  </si>
  <si>
    <t>Use this form to calculate OUT-OF-DISTRICT Special Education transportation costs by OUTSIDE TRANSPORTATION CONTRACTORS for the REGULAR SCHOOL YEAR.</t>
  </si>
  <si>
    <t>ESD</t>
  </si>
  <si>
    <t>113</t>
  </si>
  <si>
    <t>101</t>
  </si>
  <si>
    <t>189</t>
  </si>
  <si>
    <t>123</t>
  </si>
  <si>
    <t>121</t>
  </si>
  <si>
    <t>Bainbridge Island</t>
  </si>
  <si>
    <t>112</t>
  </si>
  <si>
    <t>105</t>
  </si>
  <si>
    <t>114</t>
  </si>
  <si>
    <t>171</t>
  </si>
  <si>
    <t xml:space="preserve">Brewster </t>
  </si>
  <si>
    <t>Burlington-Edison</t>
  </si>
  <si>
    <t>Catalyst Charter</t>
  </si>
  <si>
    <t>Cle Elum - Rosyln</t>
  </si>
  <si>
    <t xml:space="preserve">Clover Park </t>
  </si>
  <si>
    <t>Columbia No. 206 (Stevens)</t>
  </si>
  <si>
    <t>Columbia No. 400 (Walla Walla)</t>
  </si>
  <si>
    <t>Coulee-Hartline</t>
  </si>
  <si>
    <t>East Valley No. 361 (Spokane)</t>
  </si>
  <si>
    <t>East Valley No. 90 (Yakima)</t>
  </si>
  <si>
    <t>Evergreen No. 114 (Clark)</t>
  </si>
  <si>
    <t>Evergreen No. 205 (Stevens)</t>
  </si>
  <si>
    <t>27902</t>
  </si>
  <si>
    <t>Impact Commencement Bay Charter</t>
  </si>
  <si>
    <t>Impact Puget Sound Elem Charter</t>
  </si>
  <si>
    <t>Impact Salish Sea Charter</t>
  </si>
  <si>
    <t>Innovation Charter School (Willow)</t>
  </si>
  <si>
    <t>Kiona-Benton</t>
  </si>
  <si>
    <t>La Center</t>
  </si>
  <si>
    <t>LaCrosse</t>
  </si>
  <si>
    <t>Lopez Island</t>
  </si>
  <si>
    <t>Lumen Charter</t>
  </si>
  <si>
    <t>McCleary</t>
  </si>
  <si>
    <t xml:space="preserve">Mount Baker </t>
  </si>
  <si>
    <t>Naselle-Grays River</t>
  </si>
  <si>
    <t>Orcas Island</t>
  </si>
  <si>
    <t>04901</t>
  </si>
  <si>
    <t>Pinnacles Prep Charter</t>
  </si>
  <si>
    <t>Pride Prep Charter</t>
  </si>
  <si>
    <t>38901</t>
  </si>
  <si>
    <t>Pullman Community Montessori Charter</t>
  </si>
  <si>
    <t>Rainier Prep Charter</t>
  </si>
  <si>
    <t>Rainier Valley Leadership Acad Charter</t>
  </si>
  <si>
    <t>Reardan-Edwall</t>
  </si>
  <si>
    <t>Saint John</t>
  </si>
  <si>
    <t>San Juan Island</t>
  </si>
  <si>
    <t>Sedro-Woolley</t>
  </si>
  <si>
    <t>Shaw Island</t>
  </si>
  <si>
    <t>Spokane International Academy Charter</t>
  </si>
  <si>
    <t>Stanwood-Camano</t>
  </si>
  <si>
    <t>Steilacoom Historical</t>
  </si>
  <si>
    <t>Summit Atlas Charter</t>
  </si>
  <si>
    <t>Summit Olympus Charter</t>
  </si>
  <si>
    <t>Summit Sierra Charter</t>
  </si>
  <si>
    <t>Sumner-Bonney Lake</t>
  </si>
  <si>
    <t>900</t>
  </si>
  <si>
    <t>Suquamish Tribal Education Department</t>
  </si>
  <si>
    <t>WA State School for the Blind</t>
  </si>
  <si>
    <t>WA State School for the Deaf (CDHY)</t>
  </si>
  <si>
    <t>West Valley No. 208 (Yakima)</t>
  </si>
  <si>
    <t>West Valley No. 363 (Spokane)</t>
  </si>
  <si>
    <t>Whatcom Intergenerational Charter</t>
  </si>
  <si>
    <t>Why Not You Academy Charter</t>
  </si>
  <si>
    <t xml:space="preserve">Source: Transportation Office </t>
  </si>
  <si>
    <t>Transportation office</t>
  </si>
  <si>
    <t>Yes</t>
  </si>
  <si>
    <t>No</t>
  </si>
  <si>
    <t>Was this student included in the district's Transportation Safety Net Fund application from OSPI's Apportionment Office? If yes, the student's transportation costs cannot be included on your Special Education Safety Net application.</t>
  </si>
  <si>
    <t>Brewster</t>
  </si>
  <si>
    <t>Catalyst</t>
  </si>
  <si>
    <t>Chief Leschi Tribal</t>
  </si>
  <si>
    <t>Cle Elum-Roslyn</t>
  </si>
  <si>
    <t>Clover Park</t>
  </si>
  <si>
    <t>Columbia (Stevens)</t>
  </si>
  <si>
    <t>Columbia (Walla Walla)</t>
  </si>
  <si>
    <t>East Valley (Spokane)</t>
  </si>
  <si>
    <t>East Valley (Yakima)</t>
  </si>
  <si>
    <t>ESD 105</t>
  </si>
  <si>
    <t>ESD 112</t>
  </si>
  <si>
    <t>ESD 113</t>
  </si>
  <si>
    <t>Evergreen (Clark)</t>
  </si>
  <si>
    <t>Evergreen (Stevens)</t>
  </si>
  <si>
    <t>First Place Scholar Charter</t>
  </si>
  <si>
    <t>Green Dot Destiny</t>
  </si>
  <si>
    <t>Green Dot Excel</t>
  </si>
  <si>
    <t>Green Dot Rainier Valley</t>
  </si>
  <si>
    <t>Impact</t>
  </si>
  <si>
    <t>Impact Commencement Bay Elem</t>
  </si>
  <si>
    <t>Impact Salish Sea</t>
  </si>
  <si>
    <t>Innovation Charter</t>
  </si>
  <si>
    <t>Kiona-Benton City</t>
  </si>
  <si>
    <t>LaConner</t>
  </si>
  <si>
    <t>Lopez</t>
  </si>
  <si>
    <t>Lumen High School</t>
  </si>
  <si>
    <t>Lummi Tribal</t>
  </si>
  <si>
    <t>Mount Baker</t>
  </si>
  <si>
    <t>Muckleshoot Tribal</t>
  </si>
  <si>
    <t>Naselle-Grays River Valley</t>
  </si>
  <si>
    <t>Nooksack</t>
  </si>
  <si>
    <t>Pinnacles Prep Wenatchee</t>
  </si>
  <si>
    <t>PRIDE Prep Charter</t>
  </si>
  <si>
    <t>Puget Sound ESD 121</t>
  </si>
  <si>
    <t>Pullman Community Montessori</t>
  </si>
  <si>
    <t>Quileute Tribal</t>
  </si>
  <si>
    <t>SOAR Academy Charter</t>
  </si>
  <si>
    <t>Spokane Intl. Acad</t>
  </si>
  <si>
    <t>St. John</t>
  </si>
  <si>
    <t>Steilacoom Hist.</t>
  </si>
  <si>
    <t>Summit Atlas</t>
  </si>
  <si>
    <t>Summit Olympus</t>
  </si>
  <si>
    <t>Summit Sierra</t>
  </si>
  <si>
    <t>Sumner</t>
  </si>
  <si>
    <t>Suquamish Tribal</t>
  </si>
  <si>
    <t>WA HE Lut</t>
  </si>
  <si>
    <t>West Valley (Spokane)</t>
  </si>
  <si>
    <t>West Valley (Yakima)</t>
  </si>
  <si>
    <t>Whatcom Intergenerational HS</t>
  </si>
  <si>
    <t>White Salmon Valley</t>
  </si>
  <si>
    <t>Why Not You Academy Midway</t>
  </si>
  <si>
    <t>39801</t>
  </si>
  <si>
    <t>06801</t>
  </si>
  <si>
    <t>34801</t>
  </si>
  <si>
    <t>17901</t>
  </si>
  <si>
    <t>27904</t>
  </si>
  <si>
    <t>17906</t>
  </si>
  <si>
    <t>17801</t>
  </si>
  <si>
    <t>27909</t>
  </si>
  <si>
    <t>*For the purposes of individual student applications, run time means only the time the student is actually being transported to and from the out of district educational site.</t>
  </si>
  <si>
    <t>2023-24</t>
  </si>
  <si>
    <t xml:space="preserve">12. Excess transportation costs entered in the Worksheet C Student Summary modal window. </t>
  </si>
  <si>
    <t xml:space="preserve">10. Excess transportation costs entered in the Worksheet C Student Summary modal window. </t>
  </si>
  <si>
    <t>5. Number of days student(s) will be transported during 2023-24 school year.</t>
  </si>
  <si>
    <t>Upload completed form to the forms and files tab in the application files section.</t>
  </si>
  <si>
    <t>Use this form to calculate OUT-OF-DISTRICT Special Education transportation costs by OUTSIDE TRANSPORTATION CONTRACTORS for the Extended SCHOOL YEAR.</t>
  </si>
  <si>
    <t>2. Cost per day from contract</t>
  </si>
  <si>
    <t>3. Number of days student(s) will be transported during 2023-24 ESY.</t>
  </si>
  <si>
    <t xml:space="preserve">4.  Total Transportation Cost for this Student - per outside contractor. Enter in the Worksheet C Student Summary modal window.  </t>
  </si>
  <si>
    <t xml:space="preserve">5. Excess transportation costs. Enter in the Worksheet C Student Summary modal window. </t>
  </si>
  <si>
    <t>00000</t>
  </si>
  <si>
    <t>Source: 22-23 F-196 Data</t>
  </si>
  <si>
    <t>https://ospi.k12.wa.us/safs-data-files</t>
  </si>
  <si>
    <t>ABERDEEN</t>
  </si>
  <si>
    <t>ADNA</t>
  </si>
  <si>
    <t>ALMIRA</t>
  </si>
  <si>
    <t>ANACORTES</t>
  </si>
  <si>
    <t>ARLINGTON</t>
  </si>
  <si>
    <t>ASOTIN</t>
  </si>
  <si>
    <t>AUBURN</t>
  </si>
  <si>
    <t>BAINBRIDGE</t>
  </si>
  <si>
    <t>BATTLE GROUND</t>
  </si>
  <si>
    <t>BELLEVUE</t>
  </si>
  <si>
    <t>BELLINGHAM</t>
  </si>
  <si>
    <t>BENGE</t>
  </si>
  <si>
    <t>BETHEL</t>
  </si>
  <si>
    <t>BICKLETON</t>
  </si>
  <si>
    <t>BLAINE</t>
  </si>
  <si>
    <t>BOISTFORT</t>
  </si>
  <si>
    <t>BREMERTON</t>
  </si>
  <si>
    <t>BREWSTER</t>
  </si>
  <si>
    <t>BRIDGEPORT</t>
  </si>
  <si>
    <t>BRINNON</t>
  </si>
  <si>
    <t>BURLINGTON EDISON</t>
  </si>
  <si>
    <t>CAMAS</t>
  </si>
  <si>
    <t>CAPE FLATTERY</t>
  </si>
  <si>
    <t>CARBONADO</t>
  </si>
  <si>
    <t>CASCADE</t>
  </si>
  <si>
    <t>CASHMERE</t>
  </si>
  <si>
    <t>CASTLE ROCK</t>
  </si>
  <si>
    <t>CENTERVILLE</t>
  </si>
  <si>
    <t>CENTRAL KITSAP</t>
  </si>
  <si>
    <t>CENTRAL VALLEY</t>
  </si>
  <si>
    <t>CENTRALIA</t>
  </si>
  <si>
    <t>CHEHALIS</t>
  </si>
  <si>
    <t>CHENEY</t>
  </si>
  <si>
    <t>CHEWELAH</t>
  </si>
  <si>
    <t>CHIMACUM</t>
  </si>
  <si>
    <t>CLARKSTON</t>
  </si>
  <si>
    <t>CLE ELUM-ROSLYN</t>
  </si>
  <si>
    <t>CLOVER PARK</t>
  </si>
  <si>
    <t>COLFAX</t>
  </si>
  <si>
    <t>COLLEGE PLACE</t>
  </si>
  <si>
    <t>COLTON</t>
  </si>
  <si>
    <t>COLUMBIA-STEVENS</t>
  </si>
  <si>
    <t>COLUMBIA-WALLA WALLA</t>
  </si>
  <si>
    <t>COLVILLE</t>
  </si>
  <si>
    <t>CONCRETE</t>
  </si>
  <si>
    <t>CONWAY</t>
  </si>
  <si>
    <t>COSMOPOLIS</t>
  </si>
  <si>
    <t>COULEE-HARTLINE</t>
  </si>
  <si>
    <t>COUPEVILLE</t>
  </si>
  <si>
    <t>CRESCENT</t>
  </si>
  <si>
    <t>CRESTON</t>
  </si>
  <si>
    <t>CUSICK</t>
  </si>
  <si>
    <t>DARRINGTON</t>
  </si>
  <si>
    <t>DAVENPORT</t>
  </si>
  <si>
    <t>DAYTON</t>
  </si>
  <si>
    <t>DEER PARK</t>
  </si>
  <si>
    <t>DIERINGER</t>
  </si>
  <si>
    <t>DIXIE</t>
  </si>
  <si>
    <t>EAST VALLEY-SPOKANE</t>
  </si>
  <si>
    <t>EAST VALLEY-YAKIMA</t>
  </si>
  <si>
    <t>EASTMONT</t>
  </si>
  <si>
    <t>EASTON</t>
  </si>
  <si>
    <t>EATONVILLE</t>
  </si>
  <si>
    <t>EDMONDS</t>
  </si>
  <si>
    <t>Educational Service District 105</t>
  </si>
  <si>
    <t>ELLENSBURG</t>
  </si>
  <si>
    <t>ELMA</t>
  </si>
  <si>
    <t>ENDICOTT</t>
  </si>
  <si>
    <t>ENTIAT</t>
  </si>
  <si>
    <t>ENUMCLAW</t>
  </si>
  <si>
    <t>EPHRATA</t>
  </si>
  <si>
    <t>EVALINE</t>
  </si>
  <si>
    <t>EVERETT</t>
  </si>
  <si>
    <t>EVERGREEN-CLARK</t>
  </si>
  <si>
    <t>FEDERAL WAY</t>
  </si>
  <si>
    <t>FERNDALE</t>
  </si>
  <si>
    <t>FIFE</t>
  </si>
  <si>
    <t>FINLEY</t>
  </si>
  <si>
    <t>FRANKLIN PIERCE</t>
  </si>
  <si>
    <t>FREEMAN</t>
  </si>
  <si>
    <t>GARFIELD</t>
  </si>
  <si>
    <t>GLENWOOD</t>
  </si>
  <si>
    <t>GOLDENDALE</t>
  </si>
  <si>
    <t>GRAND COULEE DAM</t>
  </si>
  <si>
    <t>GRANDVIEW</t>
  </si>
  <si>
    <t>GRANGER</t>
  </si>
  <si>
    <t>GRANITE FALLS</t>
  </si>
  <si>
    <t>GRAPEVIEW</t>
  </si>
  <si>
    <t>GREAT NORTHERN</t>
  </si>
  <si>
    <t>GREEN MOUNTAIN</t>
  </si>
  <si>
    <t>GRIFFIN</t>
  </si>
  <si>
    <t>HARRINGTON</t>
  </si>
  <si>
    <t>HIGHLAND</t>
  </si>
  <si>
    <t>HIGHLINE</t>
  </si>
  <si>
    <t>HOCKINSON</t>
  </si>
  <si>
    <t>HOOD CANAL</t>
  </si>
  <si>
    <t>HOQUIAM</t>
  </si>
  <si>
    <t>INDEX</t>
  </si>
  <si>
    <t>ISSAQUAH</t>
  </si>
  <si>
    <t>KAHLOTUS</t>
  </si>
  <si>
    <t>KELLER</t>
  </si>
  <si>
    <t>KELSO</t>
  </si>
  <si>
    <t>KENNEWICK</t>
  </si>
  <si>
    <t>KENT</t>
  </si>
  <si>
    <t>KETTLE FALLS</t>
  </si>
  <si>
    <t>KIONA-BENTON</t>
  </si>
  <si>
    <t>KITTITAS</t>
  </si>
  <si>
    <t>KLICKITAT</t>
  </si>
  <si>
    <t>LA CONNER</t>
  </si>
  <si>
    <t>LACROSSE JOINT</t>
  </si>
  <si>
    <t>LAKE CHELAN</t>
  </si>
  <si>
    <t>LAKE STEVENS</t>
  </si>
  <si>
    <t>LAKE WASHINGTON</t>
  </si>
  <si>
    <t>LAKEWOOD</t>
  </si>
  <si>
    <t>LAMONT</t>
  </si>
  <si>
    <t>LIBERTY</t>
  </si>
  <si>
    <t>LIND</t>
  </si>
  <si>
    <t>LONGVIEW</t>
  </si>
  <si>
    <t>LOPEZ</t>
  </si>
  <si>
    <t>LYLE</t>
  </si>
  <si>
    <t>LYNDEN</t>
  </si>
  <si>
    <t>MABTON</t>
  </si>
  <si>
    <t>MANSFIELD</t>
  </si>
  <si>
    <t>MANSON</t>
  </si>
  <si>
    <t>MARY M KNIGHT</t>
  </si>
  <si>
    <t>MARY WALKER</t>
  </si>
  <si>
    <t>MARYSVILLE</t>
  </si>
  <si>
    <t>MC CLEARY</t>
  </si>
  <si>
    <t>MEAD</t>
  </si>
  <si>
    <t>MEDICAL LAKE</t>
  </si>
  <si>
    <t>MERCER ISLAND</t>
  </si>
  <si>
    <t>MERIDIAN</t>
  </si>
  <si>
    <t>METHOW VALLEY</t>
  </si>
  <si>
    <t>MILL A</t>
  </si>
  <si>
    <t>MONROE</t>
  </si>
  <si>
    <t>MONTESANO</t>
  </si>
  <si>
    <t>MORTON</t>
  </si>
  <si>
    <t>MOSES LAKE</t>
  </si>
  <si>
    <t>MOSSYROCK</t>
  </si>
  <si>
    <t>MOUNT ADAMS</t>
  </si>
  <si>
    <t>MOUNT BAKER</t>
  </si>
  <si>
    <t>MOUNT PLEASANT</t>
  </si>
  <si>
    <t>MT VERNON</t>
  </si>
  <si>
    <t>MUKILTEO</t>
  </si>
  <si>
    <t>NACHES VALLEY</t>
  </si>
  <si>
    <t>NAPAVINE</t>
  </si>
  <si>
    <t>NASELLE GRAYS RIV</t>
  </si>
  <si>
    <t>NESPELEM</t>
  </si>
  <si>
    <t>NEWPORT</t>
  </si>
  <si>
    <t>NINE MILE FALLS</t>
  </si>
  <si>
    <t>NOOKSACK VALLEY</t>
  </si>
  <si>
    <t>NORTH BEACH</t>
  </si>
  <si>
    <t>NORTH FRANKLIN</t>
  </si>
  <si>
    <t>NORTH KITSAP</t>
  </si>
  <si>
    <t>NORTH MASON</t>
  </si>
  <si>
    <t>NORTH RIVER</t>
  </si>
  <si>
    <t>NORTH THURSTON</t>
  </si>
  <si>
    <t>NORTHPORT</t>
  </si>
  <si>
    <t>NORTHSHORE</t>
  </si>
  <si>
    <t>OAK HARBOR</t>
  </si>
  <si>
    <t>OAKESDALE</t>
  </si>
  <si>
    <t>OAKVILLE</t>
  </si>
  <si>
    <t>OCEAN BEACH</t>
  </si>
  <si>
    <t>OCOSTA</t>
  </si>
  <si>
    <t>ODESSA</t>
  </si>
  <si>
    <t>OKANOGAN</t>
  </si>
  <si>
    <t>OLYMPIA</t>
  </si>
  <si>
    <t>OMAK</t>
  </si>
  <si>
    <t>ONALASKA</t>
  </si>
  <si>
    <t>ONION CREEK</t>
  </si>
  <si>
    <t>ORCAS ISLAND</t>
  </si>
  <si>
    <t>ORCHARD PRAIRIE</t>
  </si>
  <si>
    <t>ORIENT</t>
  </si>
  <si>
    <t>ORONDO</t>
  </si>
  <si>
    <t>OROVILLE</t>
  </si>
  <si>
    <t>ORTING</t>
  </si>
  <si>
    <t>OTHELLO</t>
  </si>
  <si>
    <t>PALISADES</t>
  </si>
  <si>
    <t>PASCO</t>
  </si>
  <si>
    <t>PATEROS</t>
  </si>
  <si>
    <t>PATERSON</t>
  </si>
  <si>
    <t>PE ELL</t>
  </si>
  <si>
    <t>PENINSULA</t>
  </si>
  <si>
    <t>PIONEER</t>
  </si>
  <si>
    <t>POMEROY</t>
  </si>
  <si>
    <t>PORT ANGELES</t>
  </si>
  <si>
    <t>PORT TOWNSEND</t>
  </si>
  <si>
    <t>PRESCOTT</t>
  </si>
  <si>
    <t>PROSSER</t>
  </si>
  <si>
    <t>PUGET SOUNT ESD</t>
  </si>
  <si>
    <t>PULLMAN</t>
  </si>
  <si>
    <t>PUYALLUP</t>
  </si>
  <si>
    <t>QUEETS-CLEARWATER</t>
  </si>
  <si>
    <t>QUILCENE</t>
  </si>
  <si>
    <t>QUILLAYUTE VA</t>
  </si>
  <si>
    <t>QUINAULT</t>
  </si>
  <si>
    <t>QUINCY</t>
  </si>
  <si>
    <t>RAINIER</t>
  </si>
  <si>
    <t>RAYMOND</t>
  </si>
  <si>
    <t>REARDAN</t>
  </si>
  <si>
    <t>RENTON</t>
  </si>
  <si>
    <t>REPUBLIC</t>
  </si>
  <si>
    <t>RICHLAND</t>
  </si>
  <si>
    <t>RIVERSIDE</t>
  </si>
  <si>
    <t>RIVERVIEW</t>
  </si>
  <si>
    <t>ROCHESTER</t>
  </si>
  <si>
    <t>ROOSEVELT</t>
  </si>
  <si>
    <t>ROSALIA</t>
  </si>
  <si>
    <t>ROYAL</t>
  </si>
  <si>
    <t>SAN JUAN</t>
  </si>
  <si>
    <t>SEATTLE</t>
  </si>
  <si>
    <t>SEDRO WOOLLEY</t>
  </si>
  <si>
    <t>SELAH</t>
  </si>
  <si>
    <t>SELKIRK</t>
  </si>
  <si>
    <t>SEQUIM</t>
  </si>
  <si>
    <t>SHELTON</t>
  </si>
  <si>
    <t>SHORELINE</t>
  </si>
  <si>
    <t>SKAMANIA</t>
  </si>
  <si>
    <t>SKYKOMISH</t>
  </si>
  <si>
    <t>SNOHOMISH</t>
  </si>
  <si>
    <t>SNOQUALMIE VALLEY</t>
  </si>
  <si>
    <t>SOAP LAKE</t>
  </si>
  <si>
    <t>SOUTH BEND</t>
  </si>
  <si>
    <t>SOUTH KITSAP</t>
  </si>
  <si>
    <t>SOUTH WHIDBEY</t>
  </si>
  <si>
    <t>SOUTHSIDE</t>
  </si>
  <si>
    <t>SPOKANE</t>
  </si>
  <si>
    <t>SPRAGUE</t>
  </si>
  <si>
    <t>ST JOHN</t>
  </si>
  <si>
    <t>STANWOOD</t>
  </si>
  <si>
    <t>STAR</t>
  </si>
  <si>
    <t>STARBUCK</t>
  </si>
  <si>
    <t>STEILACOOM HIST.</t>
  </si>
  <si>
    <t>STEPTOE</t>
  </si>
  <si>
    <t>STEVENSON-CARSON</t>
  </si>
  <si>
    <t>SULTAN</t>
  </si>
  <si>
    <t>SUMNER</t>
  </si>
  <si>
    <t>SUNNYSIDE</t>
  </si>
  <si>
    <t>TACOMA</t>
  </si>
  <si>
    <t>TAHOLAH</t>
  </si>
  <si>
    <t>TAHOMA</t>
  </si>
  <si>
    <t>TEKOA</t>
  </si>
  <si>
    <t>TENINO</t>
  </si>
  <si>
    <t>THORP</t>
  </si>
  <si>
    <t>TOLEDO</t>
  </si>
  <si>
    <t>TONASKET</t>
  </si>
  <si>
    <t>TOPPENISH</t>
  </si>
  <si>
    <t>TOUCHET</t>
  </si>
  <si>
    <t>TOUTLE LAKE</t>
  </si>
  <si>
    <t>TROUT LAKE</t>
  </si>
  <si>
    <t>TUKWILA</t>
  </si>
  <si>
    <t>TUMWATER</t>
  </si>
  <si>
    <t>UNION GAP</t>
  </si>
  <si>
    <t>UNIVERSITY PLACE</t>
  </si>
  <si>
    <t>VALLEY-LOON LAKE</t>
  </si>
  <si>
    <t>VANCOUVER</t>
  </si>
  <si>
    <t>VASHON ISLAND</t>
  </si>
  <si>
    <t>WAHKIAKUM</t>
  </si>
  <si>
    <t>WAHLUKE</t>
  </si>
  <si>
    <t>WAITSBURG</t>
  </si>
  <si>
    <t>WALLA WALLA</t>
  </si>
  <si>
    <t>WAPATO</t>
  </si>
  <si>
    <t>WARDEN</t>
  </si>
  <si>
    <t>WASHOUGAL</t>
  </si>
  <si>
    <t>WASHTUCNA</t>
  </si>
  <si>
    <t>WATERVILLE</t>
  </si>
  <si>
    <t>WELLPINIT</t>
  </si>
  <si>
    <t>WENATCHEE</t>
  </si>
  <si>
    <t>WEST VALLEY-SPOKANE</t>
  </si>
  <si>
    <t>WEST VALLEY-YAKIMA</t>
  </si>
  <si>
    <t>WHITE PASS</t>
  </si>
  <si>
    <t>WHITE RIVER</t>
  </si>
  <si>
    <t>WHITE SALMON</t>
  </si>
  <si>
    <t>WILLAPA VALLEY</t>
  </si>
  <si>
    <t>WILSON CREEK</t>
  </si>
  <si>
    <t>WINLOCK</t>
  </si>
  <si>
    <t>WISHKAH VALLEY</t>
  </si>
  <si>
    <t>WISHRAM</t>
  </si>
  <si>
    <t>WOODLAND</t>
  </si>
  <si>
    <t>YAKIMA</t>
  </si>
  <si>
    <t>YELM</t>
  </si>
  <si>
    <t>ZILLAH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</si>
</sst>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quot;$&quot;#,##0.00"/>
    <numFmt numFmtId="168" formatCode="_(* #,##0.0000_);_(* \(#,##0.0000\);_(* &quot;-&quot;??_);_(@_)"/>
  </numFmts>
  <fonts count="39" x14ac:knownFonts="1">
    <font>
      <sz val="10"/>
      <name val="Arial"/>
    </font>
    <font>
      <sz val="11"/>
      <color theme="1"/>
      <name val="Segoe UI"/>
      <family val="2"/>
    </font>
    <font>
      <sz val="11"/>
      <color theme="1"/>
      <name val="Segoe UI"/>
      <family val="2"/>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b/>
      <sz val="11"/>
      <name val="Segoe UI"/>
      <family val="2"/>
    </font>
    <font>
      <b/>
      <sz val="11"/>
      <color theme="1"/>
      <name val="Segoe UI"/>
      <family val="2"/>
    </font>
    <font>
      <u/>
      <sz val="10"/>
      <color theme="10"/>
      <name val="Arial"/>
      <family val="2"/>
    </font>
    <font>
      <sz val="10"/>
      <name val="Segoe UI"/>
      <family val="2"/>
    </font>
    <font>
      <b/>
      <sz val="10"/>
      <name val="Segoe UI"/>
      <family val="2"/>
    </font>
    <font>
      <i/>
      <sz val="10"/>
      <name val="Segoe UI"/>
      <family val="2"/>
    </font>
    <font>
      <b/>
      <u/>
      <sz val="10"/>
      <name val="Segoe UI"/>
      <family val="2"/>
    </font>
    <font>
      <sz val="11"/>
      <name val="Segoe UI"/>
      <family val="2"/>
    </font>
    <font>
      <sz val="11"/>
      <color theme="1"/>
      <name val="Segoe UI"/>
      <family val="2"/>
    </font>
    <font>
      <b/>
      <sz val="12"/>
      <name val="Segoe UI"/>
      <family val="2"/>
    </font>
  </fonts>
  <fills count="40">
    <fill>
      <patternFill patternType="none"/>
    </fill>
    <fill>
      <patternFill patternType="gray125"/>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indexed="22"/>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theme="0" tint="-0.14999847407452621"/>
      </patternFill>
    </fill>
    <fill>
      <patternFill patternType="solid">
        <fgColor theme="6" tint="0.79998168889431442"/>
        <bgColor theme="6" tint="0.79998168889431442"/>
      </patternFill>
    </fill>
  </fills>
  <borders count="43">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s>
  <cellStyleXfs count="77">
    <xf numFmtId="0" fontId="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2" fillId="27" borderId="0" applyNumberFormat="0" applyBorder="0" applyAlignment="0" applyProtection="0"/>
    <xf numFmtId="0" fontId="13" fillId="28" borderId="18" applyNumberFormat="0" applyAlignment="0" applyProtection="0"/>
    <xf numFmtId="0" fontId="14" fillId="29" borderId="19" applyNumberFormat="0" applyAlignment="0" applyProtection="0"/>
    <xf numFmtId="43" fontId="5"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20" applyNumberFormat="0" applyFill="0" applyAlignment="0" applyProtection="0"/>
    <xf numFmtId="0" fontId="18" fillId="0" borderId="21" applyNumberFormat="0" applyFill="0" applyAlignment="0" applyProtection="0"/>
    <xf numFmtId="0" fontId="19" fillId="0" borderId="22"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31" borderId="18" applyNumberFormat="0" applyAlignment="0" applyProtection="0"/>
    <xf numFmtId="0" fontId="22" fillId="0" borderId="23" applyNumberFormat="0" applyFill="0" applyAlignment="0" applyProtection="0"/>
    <xf numFmtId="0" fontId="23"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3" borderId="24" applyNumberFormat="0" applyFont="0" applyAlignment="0" applyProtection="0"/>
    <xf numFmtId="0" fontId="24" fillId="28" borderId="25" applyNumberFormat="0" applyAlignment="0" applyProtection="0"/>
    <xf numFmtId="9" fontId="5"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0" borderId="0" applyNumberForma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33" borderId="24"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1" fillId="0" borderId="0" applyNumberFormat="0" applyFill="0" applyBorder="0" applyAlignment="0" applyProtection="0"/>
  </cellStyleXfs>
  <cellXfs count="200">
    <xf numFmtId="0" fontId="0" fillId="0" borderId="0" xfId="0"/>
    <xf numFmtId="10" fontId="0" fillId="0" borderId="0" xfId="50" applyNumberFormat="1" applyFont="1"/>
    <xf numFmtId="0" fontId="9" fillId="0" borderId="0" xfId="0" applyFont="1" applyProtection="1">
      <protection locked="0"/>
    </xf>
    <xf numFmtId="0" fontId="0" fillId="0" borderId="0" xfId="0" applyAlignment="1" applyProtection="1">
      <alignment vertical="center"/>
      <protection locked="0"/>
    </xf>
    <xf numFmtId="0" fontId="0" fillId="0" borderId="0" xfId="0" applyProtection="1">
      <protection locked="0"/>
    </xf>
    <xf numFmtId="0" fontId="0" fillId="0" borderId="0" xfId="0" applyAlignment="1" applyProtection="1">
      <alignment horizontal="center"/>
      <protection locked="0"/>
    </xf>
    <xf numFmtId="0" fontId="7" fillId="0" borderId="0" xfId="0" applyFont="1" applyAlignment="1" applyProtection="1">
      <alignment horizontal="center"/>
      <protection locked="0"/>
    </xf>
    <xf numFmtId="0" fontId="7" fillId="0" borderId="0" xfId="0" applyFont="1" applyProtection="1">
      <protection locked="0"/>
    </xf>
    <xf numFmtId="43" fontId="7" fillId="0" borderId="0" xfId="0" applyNumberFormat="1" applyFont="1" applyProtection="1">
      <protection locked="0"/>
    </xf>
    <xf numFmtId="0" fontId="0" fillId="0" borderId="0" xfId="0" applyAlignment="1" applyProtection="1">
      <alignment horizontal="center" vertical="center"/>
      <protection locked="0"/>
    </xf>
    <xf numFmtId="43" fontId="0" fillId="0" borderId="0" xfId="28" applyFont="1" applyFill="1" applyBorder="1" applyProtection="1">
      <protection locked="0"/>
    </xf>
    <xf numFmtId="44" fontId="7" fillId="0" borderId="0" xfId="0" applyNumberFormat="1" applyFont="1" applyProtection="1">
      <protection locked="0"/>
    </xf>
    <xf numFmtId="0" fontId="8" fillId="0" borderId="0" xfId="0" applyFont="1" applyAlignment="1" applyProtection="1">
      <alignment horizontal="left" vertical="center"/>
      <protection locked="0"/>
    </xf>
    <xf numFmtId="0" fontId="29" fillId="0" borderId="0" xfId="0" applyFont="1"/>
    <xf numFmtId="166" fontId="30" fillId="0" borderId="0" xfId="61" applyNumberFormat="1" applyFont="1"/>
    <xf numFmtId="168" fontId="0" fillId="0" borderId="0" xfId="28" applyNumberFormat="1" applyFont="1" applyFill="1" applyBorder="1" applyProtection="1">
      <protection locked="0"/>
    </xf>
    <xf numFmtId="0" fontId="31" fillId="0" borderId="0" xfId="76"/>
    <xf numFmtId="37" fontId="32" fillId="34" borderId="2" xfId="30" applyNumberFormat="1" applyFont="1" applyFill="1" applyBorder="1" applyProtection="1">
      <protection locked="0"/>
    </xf>
    <xf numFmtId="0" fontId="32" fillId="2" borderId="33" xfId="0" applyFont="1" applyFill="1" applyBorder="1" applyAlignment="1" applyProtection="1">
      <alignment horizontal="center" wrapText="1"/>
      <protection locked="0"/>
    </xf>
    <xf numFmtId="0" fontId="32" fillId="34" borderId="33" xfId="0" applyFont="1" applyFill="1" applyBorder="1" applyAlignment="1" applyProtection="1">
      <alignment horizontal="center"/>
      <protection locked="0"/>
    </xf>
    <xf numFmtId="0" fontId="32" fillId="34" borderId="27" xfId="0" applyFont="1" applyFill="1" applyBorder="1" applyAlignment="1" applyProtection="1">
      <alignment horizontal="center"/>
      <protection locked="0"/>
    </xf>
    <xf numFmtId="0" fontId="32" fillId="0" borderId="3" xfId="0" applyFont="1" applyBorder="1" applyAlignment="1">
      <alignment horizontal="right"/>
    </xf>
    <xf numFmtId="166" fontId="32" fillId="2" borderId="33" xfId="0" applyNumberFormat="1" applyFont="1" applyFill="1" applyBorder="1" applyAlignment="1" applyProtection="1">
      <alignment horizontal="center" wrapText="1"/>
      <protection locked="0"/>
    </xf>
    <xf numFmtId="166" fontId="32" fillId="0" borderId="3" xfId="0" applyNumberFormat="1" applyFont="1" applyBorder="1" applyAlignment="1">
      <alignment horizontal="right"/>
    </xf>
    <xf numFmtId="167" fontId="32" fillId="0" borderId="3" xfId="0" applyNumberFormat="1" applyFont="1" applyBorder="1" applyAlignment="1">
      <alignment horizontal="right"/>
    </xf>
    <xf numFmtId="0" fontId="32" fillId="2" borderId="38" xfId="0" applyFont="1" applyFill="1" applyBorder="1" applyProtection="1">
      <protection locked="0"/>
    </xf>
    <xf numFmtId="166" fontId="32" fillId="0" borderId="3" xfId="30" applyNumberFormat="1" applyFont="1" applyFill="1" applyBorder="1" applyAlignment="1" applyProtection="1">
      <alignment horizontal="right" vertical="center"/>
    </xf>
    <xf numFmtId="10" fontId="32" fillId="0" borderId="3" xfId="50" applyNumberFormat="1" applyFont="1" applyFill="1" applyBorder="1" applyAlignment="1" applyProtection="1">
      <alignment horizontal="right" vertical="center"/>
    </xf>
    <xf numFmtId="165" fontId="32" fillId="0" borderId="3" xfId="30" applyNumberFormat="1" applyFont="1" applyFill="1" applyBorder="1" applyAlignment="1" applyProtection="1">
      <alignment horizontal="center" vertical="center"/>
    </xf>
    <xf numFmtId="165" fontId="32" fillId="0" borderId="14" xfId="30" applyNumberFormat="1" applyFont="1" applyFill="1" applyBorder="1" applyAlignment="1" applyProtection="1">
      <alignment horizontal="center" vertical="center"/>
    </xf>
    <xf numFmtId="0" fontId="5" fillId="0" borderId="0" xfId="0" applyFont="1" applyProtection="1">
      <protection locked="0"/>
    </xf>
    <xf numFmtId="0" fontId="5" fillId="0" borderId="0" xfId="0" applyFont="1" applyAlignment="1" applyProtection="1">
      <alignment horizontal="center"/>
      <protection locked="0"/>
    </xf>
    <xf numFmtId="43" fontId="5" fillId="0" borderId="0" xfId="28" applyFont="1" applyFill="1" applyBorder="1" applyProtection="1">
      <protection locked="0"/>
    </xf>
    <xf numFmtId="43" fontId="5" fillId="0" borderId="0" xfId="0" applyNumberFormat="1" applyFont="1" applyProtection="1">
      <protection locked="0"/>
    </xf>
    <xf numFmtId="43" fontId="5" fillId="0" borderId="0" xfId="28" applyFont="1" applyFill="1" applyBorder="1" applyAlignment="1" applyProtection="1">
      <protection locked="0"/>
    </xf>
    <xf numFmtId="0" fontId="7"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2" fillId="2" borderId="2" xfId="30" applyNumberFormat="1" applyFont="1" applyFill="1" applyBorder="1" applyAlignment="1" applyProtection="1">
      <alignment horizontal="center" vertical="center"/>
      <protection locked="0"/>
    </xf>
    <xf numFmtId="39" fontId="32" fillId="2" borderId="2" xfId="28" applyNumberFormat="1" applyFont="1" applyFill="1" applyBorder="1" applyAlignment="1" applyProtection="1">
      <alignment horizontal="center" vertical="center" wrapText="1"/>
      <protection locked="0"/>
    </xf>
    <xf numFmtId="2" fontId="32" fillId="2" borderId="2" xfId="0" applyNumberFormat="1" applyFont="1" applyFill="1" applyBorder="1" applyAlignment="1" applyProtection="1">
      <alignment horizontal="center" vertical="center" wrapText="1"/>
      <protection locked="0"/>
    </xf>
    <xf numFmtId="1" fontId="32" fillId="2" borderId="13" xfId="0" applyNumberFormat="1" applyFont="1" applyFill="1" applyBorder="1" applyAlignment="1" applyProtection="1">
      <alignment horizontal="center" vertical="center" wrapText="1"/>
      <protection locked="0"/>
    </xf>
    <xf numFmtId="44" fontId="32" fillId="0" borderId="12" xfId="30" applyFont="1" applyFill="1" applyBorder="1" applyAlignment="1" applyProtection="1">
      <alignment vertical="center"/>
    </xf>
    <xf numFmtId="165" fontId="32" fillId="0" borderId="3" xfId="30" applyNumberFormat="1" applyFont="1" applyFill="1" applyBorder="1" applyAlignment="1" applyProtection="1">
      <alignment vertical="center"/>
    </xf>
    <xf numFmtId="164" fontId="32" fillId="0" borderId="3" xfId="28" applyNumberFormat="1" applyFont="1" applyFill="1" applyBorder="1" applyAlignment="1" applyProtection="1">
      <alignment vertical="center"/>
    </xf>
    <xf numFmtId="44" fontId="32" fillId="0" borderId="3" xfId="30" applyFont="1" applyFill="1" applyBorder="1" applyAlignment="1" applyProtection="1">
      <alignment vertical="center"/>
    </xf>
    <xf numFmtId="2" fontId="32" fillId="0" borderId="3" xfId="0" applyNumberFormat="1" applyFont="1" applyBorder="1" applyAlignment="1">
      <alignment horizontal="center" vertical="center"/>
    </xf>
    <xf numFmtId="0" fontId="32" fillId="2" borderId="1" xfId="0" applyFont="1" applyFill="1" applyBorder="1" applyAlignment="1" applyProtection="1">
      <alignment horizontal="center" vertical="center"/>
      <protection locked="0"/>
    </xf>
    <xf numFmtId="0" fontId="32" fillId="0" borderId="4" xfId="0" applyFont="1" applyBorder="1" applyAlignment="1">
      <alignment horizontal="center" vertical="center"/>
    </xf>
    <xf numFmtId="166" fontId="32" fillId="0" borderId="14" xfId="30" applyNumberFormat="1" applyFont="1" applyFill="1" applyBorder="1" applyAlignment="1" applyProtection="1">
      <alignment horizontal="right" vertical="center"/>
    </xf>
    <xf numFmtId="0" fontId="32" fillId="2" borderId="2" xfId="56" applyNumberFormat="1" applyFont="1" applyFill="1" applyBorder="1" applyAlignment="1" applyProtection="1">
      <alignment vertical="center"/>
      <protection locked="0"/>
    </xf>
    <xf numFmtId="0" fontId="32" fillId="2" borderId="2" xfId="0" applyFont="1" applyFill="1" applyBorder="1" applyAlignment="1" applyProtection="1">
      <alignment horizontal="center" vertical="center"/>
      <protection locked="0"/>
    </xf>
    <xf numFmtId="0" fontId="33" fillId="0" borderId="11" xfId="0" applyFont="1" applyBorder="1" applyAlignment="1">
      <alignment horizontal="center"/>
    </xf>
    <xf numFmtId="0" fontId="32" fillId="0" borderId="5" xfId="0" applyFont="1" applyBorder="1"/>
    <xf numFmtId="0" fontId="32" fillId="0" borderId="6" xfId="0" applyFont="1" applyBorder="1"/>
    <xf numFmtId="0" fontId="32" fillId="0" borderId="7" xfId="0" applyFont="1" applyBorder="1"/>
    <xf numFmtId="0" fontId="32" fillId="0" borderId="8" xfId="0" applyFont="1" applyBorder="1" applyAlignment="1">
      <alignment horizontal="right"/>
    </xf>
    <xf numFmtId="0" fontId="32" fillId="0" borderId="0" xfId="0" applyFont="1" applyAlignment="1">
      <alignment wrapText="1"/>
    </xf>
    <xf numFmtId="0" fontId="32" fillId="0" borderId="0" xfId="0" applyFont="1"/>
    <xf numFmtId="0" fontId="32" fillId="0" borderId="0" xfId="0" applyFont="1" applyAlignment="1">
      <alignment horizontal="center"/>
    </xf>
    <xf numFmtId="0" fontId="32" fillId="0" borderId="9" xfId="0" applyFont="1" applyBorder="1" applyAlignment="1">
      <alignment horizontal="center"/>
    </xf>
    <xf numFmtId="0" fontId="32" fillId="0" borderId="0" xfId="0" quotePrefix="1" applyFont="1" applyAlignment="1">
      <alignment wrapText="1"/>
    </xf>
    <xf numFmtId="0" fontId="32" fillId="0" borderId="0" xfId="0" applyFont="1" applyAlignment="1">
      <alignment horizontal="center" wrapText="1"/>
    </xf>
    <xf numFmtId="0" fontId="32" fillId="0" borderId="8" xfId="0" applyFont="1" applyBorder="1"/>
    <xf numFmtId="0" fontId="32" fillId="0" borderId="9" xfId="0" applyFont="1" applyBorder="1"/>
    <xf numFmtId="0" fontId="33" fillId="0" borderId="8" xfId="0" applyFont="1" applyBorder="1"/>
    <xf numFmtId="165" fontId="32" fillId="0" borderId="9" xfId="30" applyNumberFormat="1" applyFont="1" applyFill="1" applyBorder="1" applyProtection="1"/>
    <xf numFmtId="0" fontId="32" fillId="0" borderId="10" xfId="0" applyFont="1" applyBorder="1"/>
    <xf numFmtId="0" fontId="32" fillId="0" borderId="11" xfId="0" applyFont="1" applyBorder="1"/>
    <xf numFmtId="0" fontId="32" fillId="0" borderId="31" xfId="0" applyFont="1" applyBorder="1"/>
    <xf numFmtId="0" fontId="33" fillId="0" borderId="5" xfId="0" applyFont="1" applyBorder="1"/>
    <xf numFmtId="0" fontId="32" fillId="0" borderId="8" xfId="0" applyFont="1" applyBorder="1" applyAlignment="1">
      <alignment horizontal="left"/>
    </xf>
    <xf numFmtId="0" fontId="32" fillId="0" borderId="0" xfId="0" applyFont="1" applyAlignment="1">
      <alignment horizontal="right"/>
    </xf>
    <xf numFmtId="0" fontId="32" fillId="0" borderId="32" xfId="0" applyFont="1" applyBorder="1" applyAlignment="1">
      <alignment horizontal="left"/>
    </xf>
    <xf numFmtId="0" fontId="33" fillId="35" borderId="33" xfId="0" applyFont="1" applyFill="1" applyBorder="1" applyAlignment="1">
      <alignment horizontal="center" wrapText="1"/>
    </xf>
    <xf numFmtId="0" fontId="33" fillId="35" borderId="27" xfId="0" applyFont="1" applyFill="1" applyBorder="1" applyAlignment="1">
      <alignment horizontal="center" wrapText="1"/>
    </xf>
    <xf numFmtId="0" fontId="33" fillId="35" borderId="3" xfId="0" applyFont="1" applyFill="1" applyBorder="1" applyAlignment="1">
      <alignment horizontal="center"/>
    </xf>
    <xf numFmtId="0" fontId="32" fillId="0" borderId="34" xfId="0" applyFont="1" applyBorder="1" applyAlignment="1">
      <alignment horizontal="left"/>
    </xf>
    <xf numFmtId="0" fontId="33" fillId="0" borderId="8" xfId="0" applyFont="1" applyBorder="1" applyAlignment="1">
      <alignment horizontal="right"/>
    </xf>
    <xf numFmtId="3" fontId="32" fillId="0" borderId="0" xfId="0" applyNumberFormat="1" applyFont="1" applyAlignment="1">
      <alignment horizontal="center" wrapText="1"/>
    </xf>
    <xf numFmtId="166" fontId="32" fillId="0" borderId="0" xfId="0" applyNumberFormat="1" applyFont="1" applyAlignment="1">
      <alignment horizontal="center" wrapText="1"/>
    </xf>
    <xf numFmtId="167" fontId="32" fillId="0" borderId="31" xfId="0" applyNumberFormat="1" applyFont="1" applyBorder="1" applyAlignment="1">
      <alignment horizontal="right"/>
    </xf>
    <xf numFmtId="0" fontId="32" fillId="0" borderId="8" xfId="0" applyFont="1" applyBorder="1" applyAlignment="1">
      <alignment horizontal="center"/>
    </xf>
    <xf numFmtId="0" fontId="32" fillId="0" borderId="37" xfId="0" applyFont="1" applyBorder="1"/>
    <xf numFmtId="165" fontId="32" fillId="0" borderId="9" xfId="30" applyNumberFormat="1" applyFont="1" applyFill="1" applyBorder="1" applyAlignment="1" applyProtection="1">
      <alignment horizontal="center" vertical="center"/>
    </xf>
    <xf numFmtId="0" fontId="32" fillId="0" borderId="8" xfId="0" applyFont="1" applyBorder="1" applyAlignment="1">
      <alignment horizontal="left" wrapText="1"/>
    </xf>
    <xf numFmtId="0" fontId="32" fillId="0" borderId="0" xfId="0" applyFont="1" applyAlignment="1">
      <alignment horizontal="left" wrapText="1"/>
    </xf>
    <xf numFmtId="164" fontId="32" fillId="0" borderId="9" xfId="28" applyNumberFormat="1" applyFont="1" applyFill="1" applyBorder="1" applyAlignment="1" applyProtection="1">
      <alignment horizontal="center" vertical="center"/>
    </xf>
    <xf numFmtId="164" fontId="32" fillId="0" borderId="9" xfId="0" applyNumberFormat="1" applyFont="1" applyBorder="1" applyAlignment="1">
      <alignment horizontal="center" vertical="center"/>
    </xf>
    <xf numFmtId="164" fontId="32" fillId="0" borderId="9" xfId="0" applyNumberFormat="1" applyFont="1" applyBorder="1" applyAlignment="1">
      <alignment horizontal="right" vertical="center"/>
    </xf>
    <xf numFmtId="0" fontId="32" fillId="0" borderId="0" xfId="0" applyFont="1" applyAlignment="1">
      <alignment vertical="center"/>
    </xf>
    <xf numFmtId="0" fontId="32" fillId="0" borderId="5" xfId="0" applyFont="1" applyBorder="1" applyAlignment="1">
      <alignment horizontal="right"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right" vertical="center"/>
    </xf>
    <xf numFmtId="0" fontId="32" fillId="0" borderId="0" xfId="0" applyFont="1" applyAlignment="1">
      <alignment horizontal="center" vertical="center"/>
    </xf>
    <xf numFmtId="0" fontId="32" fillId="0" borderId="9" xfId="0" applyFont="1" applyBorder="1" applyAlignment="1">
      <alignment horizontal="center" vertical="center"/>
    </xf>
    <xf numFmtId="0" fontId="32" fillId="0" borderId="0" xfId="0" applyFont="1" applyAlignment="1">
      <alignment horizontal="center" vertical="center" wrapText="1"/>
    </xf>
    <xf numFmtId="0" fontId="32" fillId="0" borderId="8" xfId="0" applyFont="1" applyBorder="1" applyAlignment="1">
      <alignment vertical="center"/>
    </xf>
    <xf numFmtId="0" fontId="32" fillId="0" borderId="9" xfId="0" applyFont="1" applyBorder="1" applyAlignment="1">
      <alignment vertical="center"/>
    </xf>
    <xf numFmtId="0" fontId="32" fillId="0" borderId="8" xfId="0" applyFont="1" applyBorder="1" applyAlignment="1">
      <alignment horizontal="left" vertical="center"/>
    </xf>
    <xf numFmtId="0" fontId="32" fillId="0" borderId="0" xfId="0" applyFont="1" applyAlignment="1">
      <alignment horizontal="left" vertical="center"/>
    </xf>
    <xf numFmtId="0" fontId="32" fillId="0" borderId="9" xfId="0" applyFont="1" applyBorder="1" applyAlignment="1">
      <alignment horizontal="left" vertical="center"/>
    </xf>
    <xf numFmtId="0" fontId="34" fillId="0" borderId="0" xfId="0" applyFont="1" applyAlignment="1">
      <alignment vertical="center" wrapText="1"/>
    </xf>
    <xf numFmtId="165" fontId="32" fillId="0" borderId="9" xfId="30" applyNumberFormat="1" applyFont="1" applyBorder="1" applyAlignment="1" applyProtection="1">
      <alignment vertical="center"/>
    </xf>
    <xf numFmtId="0" fontId="33" fillId="0" borderId="5" xfId="0" applyFont="1" applyBorder="1" applyAlignment="1">
      <alignment vertical="center"/>
    </xf>
    <xf numFmtId="0" fontId="32" fillId="0" borderId="6" xfId="0" applyFont="1" applyBorder="1" applyAlignment="1">
      <alignment vertical="center"/>
    </xf>
    <xf numFmtId="0" fontId="32" fillId="0" borderId="7" xfId="0" applyFont="1" applyBorder="1" applyAlignment="1">
      <alignment vertical="center"/>
    </xf>
    <xf numFmtId="0" fontId="32" fillId="0" borderId="0" xfId="0" applyFont="1" applyAlignment="1">
      <alignment horizontal="right" vertical="center"/>
    </xf>
    <xf numFmtId="0" fontId="32" fillId="0" borderId="8" xfId="0" applyFont="1" applyBorder="1" applyAlignment="1">
      <alignment horizontal="center" vertical="center"/>
    </xf>
    <xf numFmtId="0" fontId="35" fillId="0" borderId="8" xfId="0" applyFont="1" applyBorder="1" applyAlignment="1">
      <alignment horizontal="center" vertical="center"/>
    </xf>
    <xf numFmtId="0" fontId="32" fillId="0" borderId="9" xfId="0" applyFont="1" applyBorder="1" applyAlignment="1">
      <alignment horizontal="center" vertical="center" wrapText="1"/>
    </xf>
    <xf numFmtId="43" fontId="32" fillId="0" borderId="6" xfId="28" applyFont="1" applyFill="1" applyBorder="1" applyAlignment="1" applyProtection="1">
      <alignment vertical="center" wrapText="1"/>
    </xf>
    <xf numFmtId="0" fontId="32" fillId="0" borderId="6" xfId="0" applyFont="1" applyBorder="1" applyAlignment="1">
      <alignment vertical="center" wrapText="1"/>
    </xf>
    <xf numFmtId="164" fontId="32" fillId="0" borderId="9" xfId="28" applyNumberFormat="1" applyFont="1" applyFill="1" applyBorder="1" applyAlignment="1" applyProtection="1">
      <alignment vertical="center"/>
    </xf>
    <xf numFmtId="0" fontId="32" fillId="0" borderId="0" xfId="0" applyFont="1" applyAlignment="1">
      <alignment vertical="center" wrapText="1"/>
    </xf>
    <xf numFmtId="2" fontId="32" fillId="0" borderId="0" xfId="0" applyNumberFormat="1" applyFont="1" applyAlignment="1">
      <alignment vertical="center"/>
    </xf>
    <xf numFmtId="2" fontId="32" fillId="0" borderId="0" xfId="0" applyNumberFormat="1" applyFont="1" applyAlignment="1">
      <alignment horizontal="left" vertical="center"/>
    </xf>
    <xf numFmtId="0" fontId="32" fillId="0" borderId="8" xfId="0" applyFont="1" applyBorder="1" applyAlignment="1">
      <alignment vertical="center" wrapText="1"/>
    </xf>
    <xf numFmtId="0" fontId="32" fillId="0" borderId="8" xfId="0" applyFont="1" applyBorder="1" applyAlignment="1">
      <alignment horizontal="left" vertical="center" wrapText="1"/>
    </xf>
    <xf numFmtId="0" fontId="32" fillId="0" borderId="0" xfId="0" applyFont="1" applyAlignment="1">
      <alignment horizontal="left" vertical="center" wrapText="1"/>
    </xf>
    <xf numFmtId="164" fontId="32" fillId="0" borderId="9" xfId="28" applyNumberFormat="1" applyFont="1" applyFill="1" applyBorder="1" applyAlignment="1" applyProtection="1">
      <alignment horizontal="righ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2" fillId="0" borderId="11" xfId="0" applyFont="1" applyBorder="1" applyAlignment="1">
      <alignment vertical="center"/>
    </xf>
    <xf numFmtId="0" fontId="33" fillId="0" borderId="8" xfId="0" applyFont="1" applyBorder="1" applyAlignment="1">
      <alignment vertical="center"/>
    </xf>
    <xf numFmtId="165" fontId="32" fillId="0" borderId="9" xfId="56" applyNumberFormat="1" applyFont="1" applyBorder="1" applyAlignment="1" applyProtection="1">
      <alignment vertical="center"/>
    </xf>
    <xf numFmtId="43" fontId="32" fillId="0" borderId="0" xfId="57" applyFont="1" applyAlignment="1" applyProtection="1">
      <alignment vertical="center"/>
    </xf>
    <xf numFmtId="164" fontId="32" fillId="0" borderId="9" xfId="57" applyNumberFormat="1" applyFont="1" applyBorder="1" applyAlignment="1" applyProtection="1">
      <alignment vertical="center"/>
    </xf>
    <xf numFmtId="165" fontId="32" fillId="0" borderId="3" xfId="56" applyNumberFormat="1" applyFont="1" applyBorder="1" applyAlignment="1" applyProtection="1">
      <alignment vertical="center"/>
    </xf>
    <xf numFmtId="164" fontId="32" fillId="0" borderId="3" xfId="57" applyNumberFormat="1" applyFont="1" applyBorder="1" applyAlignment="1" applyProtection="1">
      <alignment vertical="center"/>
    </xf>
    <xf numFmtId="165" fontId="32" fillId="0" borderId="30" xfId="56" applyNumberFormat="1" applyFont="1" applyBorder="1" applyAlignment="1" applyProtection="1">
      <alignment horizontal="center" vertical="center"/>
    </xf>
    <xf numFmtId="165" fontId="32" fillId="0" borderId="14" xfId="0" applyNumberFormat="1" applyFont="1" applyBorder="1" applyAlignment="1">
      <alignment vertical="center"/>
    </xf>
    <xf numFmtId="0" fontId="37" fillId="0" borderId="0" xfId="62" applyFont="1"/>
    <xf numFmtId="0" fontId="36" fillId="0" borderId="0" xfId="0" applyFont="1"/>
    <xf numFmtId="0" fontId="30" fillId="37" borderId="33" xfId="0" applyFont="1" applyFill="1" applyBorder="1" applyAlignment="1">
      <alignment horizontal="center" vertical="center" wrapText="1"/>
    </xf>
    <xf numFmtId="0" fontId="30" fillId="37" borderId="33" xfId="0" applyFont="1" applyFill="1" applyBorder="1" applyAlignment="1">
      <alignment horizontal="center" vertical="center"/>
    </xf>
    <xf numFmtId="0" fontId="37" fillId="0" borderId="33" xfId="0" applyFont="1" applyBorder="1" applyAlignment="1">
      <alignment horizontal="center" vertical="center"/>
    </xf>
    <xf numFmtId="49" fontId="37" fillId="0" borderId="33" xfId="0" applyNumberFormat="1" applyFont="1" applyBorder="1" applyAlignment="1">
      <alignment horizontal="center" vertical="center"/>
    </xf>
    <xf numFmtId="49" fontId="37" fillId="0" borderId="33" xfId="0" quotePrefix="1" applyNumberFormat="1" applyFont="1" applyBorder="1" applyAlignment="1">
      <alignment horizontal="center" vertical="center"/>
    </xf>
    <xf numFmtId="0" fontId="37" fillId="0" borderId="33" xfId="0" quotePrefix="1" applyFont="1" applyBorder="1" applyAlignment="1">
      <alignment horizontal="center" vertical="center"/>
    </xf>
    <xf numFmtId="0" fontId="37" fillId="0" borderId="33" xfId="43" quotePrefix="1" applyFont="1" applyBorder="1" applyAlignment="1">
      <alignment horizontal="center" vertical="center"/>
    </xf>
    <xf numFmtId="0" fontId="0" fillId="0" borderId="0" xfId="0" applyAlignment="1">
      <alignment horizontal="left"/>
    </xf>
    <xf numFmtId="3" fontId="0" fillId="0" borderId="0" xfId="0" applyNumberFormat="1"/>
    <xf numFmtId="0" fontId="2" fillId="0" borderId="0" xfId="61" applyFont="1" applyAlignment="1">
      <alignment vertical="top" wrapText="1"/>
    </xf>
    <xf numFmtId="0" fontId="37" fillId="0" borderId="0" xfId="61" applyFont="1" applyAlignment="1">
      <alignment vertical="top" wrapText="1"/>
    </xf>
    <xf numFmtId="0" fontId="1" fillId="0" borderId="0" xfId="61" applyFont="1" applyAlignment="1">
      <alignment vertical="top" wrapText="1"/>
    </xf>
    <xf numFmtId="0" fontId="30" fillId="37" borderId="33" xfId="0" applyFont="1" applyFill="1" applyBorder="1" applyAlignment="1">
      <alignment horizontal="left" vertical="center" wrapText="1"/>
    </xf>
    <xf numFmtId="0" fontId="37" fillId="0" borderId="33" xfId="0" applyFont="1" applyBorder="1" applyAlignment="1">
      <alignment horizontal="left" vertical="center"/>
    </xf>
    <xf numFmtId="0" fontId="32" fillId="2" borderId="2" xfId="0" applyFont="1" applyFill="1" applyBorder="1" applyProtection="1">
      <protection locked="0"/>
    </xf>
    <xf numFmtId="0" fontId="32" fillId="0" borderId="40" xfId="0" applyFont="1" applyBorder="1"/>
    <xf numFmtId="0" fontId="0" fillId="38" borderId="0" xfId="0" applyFill="1"/>
    <xf numFmtId="0" fontId="0" fillId="39" borderId="41" xfId="0" applyFill="1" applyBorder="1"/>
    <xf numFmtId="0" fontId="0" fillId="39" borderId="42" xfId="0" applyFill="1" applyBorder="1"/>
    <xf numFmtId="10" fontId="0" fillId="39" borderId="42" xfId="50" applyNumberFormat="1" applyFont="1" applyFill="1" applyBorder="1"/>
    <xf numFmtId="0" fontId="0" fillId="0" borderId="41" xfId="0" applyBorder="1"/>
    <xf numFmtId="0" fontId="0" fillId="0" borderId="42" xfId="0" applyBorder="1"/>
    <xf numFmtId="10" fontId="0" fillId="0" borderId="42" xfId="50" applyNumberFormat="1" applyFont="1" applyBorder="1"/>
    <xf numFmtId="0" fontId="33" fillId="0" borderId="0" xfId="0" applyFont="1" applyAlignment="1">
      <alignment horizontal="left" vertical="center" wrapText="1"/>
    </xf>
    <xf numFmtId="0" fontId="33" fillId="0" borderId="0" xfId="0" applyFont="1" applyAlignment="1">
      <alignment horizontal="center" vertical="center"/>
    </xf>
    <xf numFmtId="49" fontId="32" fillId="2" borderId="13" xfId="0" quotePrefix="1" applyNumberFormat="1" applyFont="1" applyFill="1" applyBorder="1" applyAlignment="1" applyProtection="1">
      <alignment horizontal="center" vertical="center" wrapText="1"/>
      <protection locked="0"/>
    </xf>
    <xf numFmtId="49" fontId="32" fillId="2" borderId="15" xfId="0" applyNumberFormat="1" applyFont="1" applyFill="1" applyBorder="1" applyAlignment="1" applyProtection="1">
      <alignment horizontal="center" vertical="center" wrapText="1"/>
      <protection locked="0"/>
    </xf>
    <xf numFmtId="2" fontId="32" fillId="0" borderId="16" xfId="0" quotePrefix="1" applyNumberFormat="1" applyFont="1" applyBorder="1" applyAlignment="1">
      <alignment horizontal="center" vertical="center" wrapText="1"/>
    </xf>
    <xf numFmtId="2" fontId="32" fillId="0" borderId="17" xfId="0" applyNumberFormat="1" applyFont="1" applyBorder="1" applyAlignment="1">
      <alignment horizontal="center" vertical="center" wrapText="1"/>
    </xf>
    <xf numFmtId="0" fontId="32" fillId="2" borderId="13" xfId="0" applyFont="1" applyFill="1" applyBorder="1" applyAlignment="1" applyProtection="1">
      <alignment horizontal="center" vertical="center" wrapText="1"/>
      <protection locked="0"/>
    </xf>
    <xf numFmtId="0" fontId="32" fillId="2" borderId="15" xfId="0" applyFont="1" applyFill="1" applyBorder="1" applyAlignment="1" applyProtection="1">
      <alignment horizontal="center" vertical="center" wrapText="1"/>
      <protection locked="0"/>
    </xf>
    <xf numFmtId="0" fontId="33" fillId="0" borderId="11" xfId="0" applyFont="1" applyBorder="1" applyAlignment="1">
      <alignment horizontal="center" vertical="center"/>
    </xf>
    <xf numFmtId="0" fontId="29" fillId="36" borderId="8" xfId="0" applyFont="1" applyFill="1" applyBorder="1" applyAlignment="1">
      <alignment horizontal="center" vertical="center" wrapText="1"/>
    </xf>
    <xf numFmtId="0" fontId="29" fillId="36" borderId="0" xfId="0" applyFont="1" applyFill="1" applyAlignment="1">
      <alignment horizontal="center" vertical="center" wrapText="1"/>
    </xf>
    <xf numFmtId="0" fontId="29" fillId="36" borderId="9" xfId="0" applyFont="1" applyFill="1" applyBorder="1" applyAlignment="1">
      <alignment horizontal="center" vertical="center" wrapText="1"/>
    </xf>
    <xf numFmtId="0" fontId="29" fillId="0" borderId="8" xfId="0" applyFont="1" applyBorder="1" applyAlignment="1">
      <alignment horizontal="left" vertical="center" wrapText="1"/>
    </xf>
    <xf numFmtId="0" fontId="29" fillId="0" borderId="0" xfId="0" applyFont="1" applyAlignment="1">
      <alignment horizontal="left" vertical="center" wrapText="1"/>
    </xf>
    <xf numFmtId="0" fontId="32" fillId="2" borderId="39" xfId="30" applyNumberFormat="1" applyFont="1" applyFill="1" applyBorder="1" applyAlignment="1" applyProtection="1">
      <alignment horizontal="center" vertical="center"/>
      <protection locked="0"/>
    </xf>
    <xf numFmtId="0" fontId="32" fillId="2" borderId="38" xfId="30" applyNumberFormat="1" applyFont="1" applyFill="1" applyBorder="1" applyAlignment="1" applyProtection="1">
      <alignment horizontal="center" vertical="center"/>
      <protection locked="0"/>
    </xf>
    <xf numFmtId="0" fontId="33" fillId="0" borderId="0" xfId="0" applyFont="1" applyAlignment="1">
      <alignment horizontal="center"/>
    </xf>
    <xf numFmtId="49" fontId="32" fillId="2" borderId="13" xfId="0" applyNumberFormat="1" applyFont="1" applyFill="1" applyBorder="1" applyAlignment="1" applyProtection="1">
      <alignment horizontal="center" vertical="center" wrapText="1"/>
      <protection locked="0"/>
    </xf>
    <xf numFmtId="49" fontId="32" fillId="2" borderId="1" xfId="0" applyNumberFormat="1" applyFont="1" applyFill="1" applyBorder="1" applyAlignment="1" applyProtection="1">
      <alignment horizontal="center" vertical="center" wrapText="1"/>
      <protection locked="0"/>
    </xf>
    <xf numFmtId="0" fontId="32" fillId="0" borderId="27" xfId="0" applyFont="1" applyBorder="1" applyAlignment="1">
      <alignment horizontal="center" wrapText="1"/>
    </xf>
    <xf numFmtId="0" fontId="32" fillId="0" borderId="28" xfId="0" applyFont="1" applyBorder="1" applyAlignment="1">
      <alignment horizontal="center" wrapText="1"/>
    </xf>
    <xf numFmtId="0" fontId="32" fillId="0" borderId="29" xfId="0" applyFont="1" applyBorder="1" applyAlignment="1">
      <alignment horizontal="center" wrapText="1"/>
    </xf>
    <xf numFmtId="0" fontId="32" fillId="34" borderId="27" xfId="0" applyFont="1" applyFill="1" applyBorder="1" applyAlignment="1" applyProtection="1">
      <alignment wrapText="1"/>
      <protection locked="0"/>
    </xf>
    <xf numFmtId="0" fontId="32" fillId="34" borderId="28" xfId="0" applyFont="1" applyFill="1" applyBorder="1" applyAlignment="1" applyProtection="1">
      <alignment wrapText="1"/>
      <protection locked="0"/>
    </xf>
    <xf numFmtId="0" fontId="32" fillId="34" borderId="30" xfId="0" applyFont="1" applyFill="1" applyBorder="1" applyAlignment="1" applyProtection="1">
      <alignment wrapText="1"/>
      <protection locked="0"/>
    </xf>
    <xf numFmtId="0" fontId="33" fillId="34" borderId="34" xfId="0" applyFont="1" applyFill="1" applyBorder="1" applyAlignment="1" applyProtection="1">
      <alignment horizontal="left"/>
      <protection locked="0"/>
    </xf>
    <xf numFmtId="0" fontId="33" fillId="34" borderId="28" xfId="0" applyFont="1" applyFill="1" applyBorder="1" applyAlignment="1" applyProtection="1">
      <alignment horizontal="left"/>
      <protection locked="0"/>
    </xf>
    <xf numFmtId="0" fontId="33" fillId="34" borderId="30" xfId="0" applyFont="1" applyFill="1" applyBorder="1" applyAlignment="1" applyProtection="1">
      <alignment horizontal="left"/>
      <protection locked="0"/>
    </xf>
    <xf numFmtId="0" fontId="33" fillId="0" borderId="11" xfId="0" applyFont="1" applyBorder="1" applyAlignment="1">
      <alignment horizontal="center"/>
    </xf>
    <xf numFmtId="0" fontId="29" fillId="36" borderId="8" xfId="0" applyFont="1" applyFill="1" applyBorder="1" applyAlignment="1">
      <alignment horizontal="center" wrapText="1"/>
    </xf>
    <xf numFmtId="0" fontId="29" fillId="36" borderId="0" xfId="0" applyFont="1" applyFill="1" applyAlignment="1">
      <alignment horizontal="center" wrapText="1"/>
    </xf>
    <xf numFmtId="0" fontId="29" fillId="36" borderId="9" xfId="0" applyFont="1" applyFill="1" applyBorder="1" applyAlignment="1">
      <alignment horizontal="center" wrapText="1"/>
    </xf>
    <xf numFmtId="0" fontId="29" fillId="0" borderId="9" xfId="0" applyFont="1" applyBorder="1" applyAlignment="1">
      <alignment horizontal="left" vertical="center" wrapText="1"/>
    </xf>
    <xf numFmtId="0" fontId="32" fillId="0" borderId="8" xfId="0" applyFont="1" applyBorder="1" applyAlignment="1">
      <alignment horizontal="left"/>
    </xf>
    <xf numFmtId="0" fontId="32" fillId="0" borderId="0" xfId="0" applyFont="1" applyAlignment="1">
      <alignment horizontal="left"/>
    </xf>
    <xf numFmtId="0" fontId="32" fillId="0" borderId="37" xfId="0" applyFont="1" applyBorder="1" applyAlignment="1">
      <alignment horizontal="left"/>
    </xf>
    <xf numFmtId="0" fontId="32" fillId="0" borderId="9" xfId="0" applyFont="1" applyBorder="1" applyAlignment="1">
      <alignment horizontal="left"/>
    </xf>
    <xf numFmtId="0" fontId="32" fillId="2" borderId="13" xfId="0" applyFont="1" applyFill="1" applyBorder="1" applyAlignment="1" applyProtection="1">
      <alignment horizontal="center" wrapText="1"/>
      <protection locked="0"/>
    </xf>
    <xf numFmtId="0" fontId="32" fillId="2" borderId="1" xfId="0" applyFont="1" applyFill="1" applyBorder="1" applyAlignment="1" applyProtection="1">
      <alignment horizontal="center" wrapText="1"/>
      <protection locked="0"/>
    </xf>
    <xf numFmtId="0" fontId="32" fillId="2" borderId="15" xfId="0" applyFont="1" applyFill="1" applyBorder="1" applyAlignment="1" applyProtection="1">
      <alignment horizontal="center" wrapText="1"/>
      <protection locked="0"/>
    </xf>
    <xf numFmtId="0" fontId="38" fillId="36" borderId="35" xfId="0" applyFont="1" applyFill="1" applyBorder="1" applyAlignment="1">
      <alignment horizontal="left" wrapText="1"/>
    </xf>
    <xf numFmtId="0" fontId="38" fillId="36" borderId="36" xfId="0" applyFont="1" applyFill="1" applyBorder="1" applyAlignment="1">
      <alignment horizontal="left" wrapText="1"/>
    </xf>
    <xf numFmtId="166" fontId="30" fillId="0" borderId="0" xfId="61" applyNumberFormat="1" applyFont="1" applyFill="1"/>
  </cellXfs>
  <cellStyles count="77">
    <cellStyle name="20% - Accent1" xfId="1" builtinId="30" customBuiltin="1"/>
    <cellStyle name="20% - Accent1 2" xfId="64" xr:uid="{00000000-0005-0000-0000-000001000000}"/>
    <cellStyle name="20% - Accent2" xfId="2" builtinId="34" customBuiltin="1"/>
    <cellStyle name="20% - Accent2 2" xfId="66" xr:uid="{00000000-0005-0000-0000-000003000000}"/>
    <cellStyle name="20% - Accent3" xfId="3" builtinId="38" customBuiltin="1"/>
    <cellStyle name="20% - Accent3 2" xfId="68" xr:uid="{00000000-0005-0000-0000-000005000000}"/>
    <cellStyle name="20% - Accent4" xfId="4" builtinId="42" customBuiltin="1"/>
    <cellStyle name="20% - Accent4 2" xfId="70" xr:uid="{00000000-0005-0000-0000-000007000000}"/>
    <cellStyle name="20% - Accent5" xfId="5" builtinId="46" customBuiltin="1"/>
    <cellStyle name="20% - Accent5 2" xfId="72" xr:uid="{00000000-0005-0000-0000-000009000000}"/>
    <cellStyle name="20% - Accent6" xfId="6" builtinId="50" customBuiltin="1"/>
    <cellStyle name="20% - Accent6 2" xfId="74" xr:uid="{00000000-0005-0000-0000-00000B000000}"/>
    <cellStyle name="40% - Accent1" xfId="7" builtinId="31" customBuiltin="1"/>
    <cellStyle name="40% - Accent1 2" xfId="65" xr:uid="{00000000-0005-0000-0000-00000D000000}"/>
    <cellStyle name="40% - Accent2" xfId="8" builtinId="35" customBuiltin="1"/>
    <cellStyle name="40% - Accent2 2" xfId="67" xr:uid="{00000000-0005-0000-0000-00000F000000}"/>
    <cellStyle name="40% - Accent3" xfId="9" builtinId="39" customBuiltin="1"/>
    <cellStyle name="40% - Accent3 2" xfId="69" xr:uid="{00000000-0005-0000-0000-000011000000}"/>
    <cellStyle name="40% - Accent4" xfId="10" builtinId="43" customBuiltin="1"/>
    <cellStyle name="40% - Accent4 2" xfId="71" xr:uid="{00000000-0005-0000-0000-000013000000}"/>
    <cellStyle name="40% - Accent5" xfId="11" builtinId="47" customBuiltin="1"/>
    <cellStyle name="40% - Accent5 2" xfId="73" xr:uid="{00000000-0005-0000-0000-000015000000}"/>
    <cellStyle name="40% - Accent6" xfId="12" builtinId="51" customBuiltin="1"/>
    <cellStyle name="40% - Accent6 2" xfId="75"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28000000}"/>
    <cellStyle name="Comma 3" xfId="57" xr:uid="{00000000-0005-0000-0000-000029000000}"/>
    <cellStyle name="Currency" xfId="30" builtinId="4"/>
    <cellStyle name="Currency 2" xfId="31" xr:uid="{00000000-0005-0000-0000-00002B000000}"/>
    <cellStyle name="Currency 3" xfId="32" xr:uid="{00000000-0005-0000-0000-00002C000000}"/>
    <cellStyle name="Currency 3 2" xfId="59" xr:uid="{00000000-0005-0000-0000-00002D000000}"/>
    <cellStyle name="Currency 4" xfId="56" xr:uid="{00000000-0005-0000-0000-00002E000000}"/>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76" builtinId="8"/>
    <cellStyle name="Hyperlink 2" xfId="39" xr:uid="{00000000-0005-0000-0000-000035000000}"/>
    <cellStyle name="Input" xfId="40" builtinId="20" customBuiltin="1"/>
    <cellStyle name="Linked Cell" xfId="41" builtinId="24" customBuiltin="1"/>
    <cellStyle name="Neutral" xfId="42" builtinId="28" customBuiltin="1"/>
    <cellStyle name="Normal" xfId="0" builtinId="0"/>
    <cellStyle name="Normal 2" xfId="43" xr:uid="{00000000-0005-0000-0000-00003A000000}"/>
    <cellStyle name="Normal 3" xfId="44" xr:uid="{00000000-0005-0000-0000-00003B000000}"/>
    <cellStyle name="Normal 4" xfId="45" xr:uid="{00000000-0005-0000-0000-00003C000000}"/>
    <cellStyle name="Normal 5" xfId="46" xr:uid="{00000000-0005-0000-0000-00003D000000}"/>
    <cellStyle name="Normal 6" xfId="47" xr:uid="{00000000-0005-0000-0000-00003E000000}"/>
    <cellStyle name="Normal 7" xfId="61" xr:uid="{00000000-0005-0000-0000-00003F000000}"/>
    <cellStyle name="Normal 8" xfId="62" xr:uid="{00000000-0005-0000-0000-000040000000}"/>
    <cellStyle name="Note 2" xfId="48" xr:uid="{00000000-0005-0000-0000-000041000000}"/>
    <cellStyle name="Note 3" xfId="63" xr:uid="{00000000-0005-0000-0000-000042000000}"/>
    <cellStyle name="Output" xfId="49" builtinId="21" customBuiltin="1"/>
    <cellStyle name="Percent" xfId="50" builtinId="5"/>
    <cellStyle name="Percent 2" xfId="51" xr:uid="{00000000-0005-0000-0000-000045000000}"/>
    <cellStyle name="Percent 3" xfId="52" xr:uid="{00000000-0005-0000-0000-000046000000}"/>
    <cellStyle name="Percent 3 2" xfId="60" xr:uid="{00000000-0005-0000-0000-000047000000}"/>
    <cellStyle name="Percent 4" xfId="58" xr:uid="{00000000-0005-0000-0000-000048000000}"/>
    <cellStyle name="Title" xfId="53" builtinId="15" customBuiltin="1"/>
    <cellStyle name="Total" xfId="54" builtinId="25" customBuiltin="1"/>
    <cellStyle name="Warning Text" xfId="55" builtinId="11" customBuiltin="1"/>
  </cellStyles>
  <dxfs count="24">
    <dxf>
      <font>
        <color theme="0"/>
      </font>
    </dxf>
    <dxf>
      <font>
        <color theme="0"/>
        <name val="Cambria"/>
        <scheme val="none"/>
      </font>
    </dxf>
    <dxf>
      <font>
        <color theme="0"/>
      </font>
    </dxf>
    <dxf>
      <font>
        <color theme="0"/>
        <name val="Cambria"/>
        <scheme val="none"/>
      </font>
    </dxf>
    <dxf>
      <fill>
        <patternFill>
          <bgColor rgb="FFFFFF00"/>
        </patternFill>
      </fill>
    </dxf>
    <dxf>
      <font>
        <color theme="0"/>
      </font>
    </dxf>
    <dxf>
      <font>
        <color theme="0"/>
        <name val="Cambria"/>
        <scheme val="none"/>
      </font>
    </dxf>
    <dxf>
      <font>
        <color theme="0"/>
      </font>
    </dxf>
    <dxf>
      <font>
        <color theme="0"/>
        <name val="Cambria"/>
        <scheme val="none"/>
      </font>
    </dxf>
    <dxf>
      <font>
        <color rgb="FF9C0006"/>
      </font>
      <fill>
        <patternFill>
          <bgColor rgb="FFFFC7CE"/>
        </patternFill>
      </fill>
    </dxf>
    <dxf>
      <font>
        <color theme="0"/>
        <name val="Cambria"/>
        <scheme val="none"/>
      </font>
    </dxf>
    <dxf>
      <font>
        <color theme="0"/>
        <name val="Cambria"/>
        <scheme val="none"/>
      </font>
    </dxf>
    <dxf>
      <font>
        <color rgb="FFFFFF00"/>
      </font>
    </dxf>
    <dxf>
      <font>
        <color theme="0"/>
        <name val="Cambria"/>
        <scheme val="none"/>
      </font>
    </dxf>
    <dxf>
      <font>
        <color theme="0"/>
        <name val="Cambria"/>
        <scheme val="none"/>
      </font>
    </dxf>
    <dxf>
      <font>
        <color theme="0"/>
        <name val="Cambria"/>
        <scheme val="none"/>
      </font>
    </dxf>
    <dxf>
      <font>
        <color theme="0"/>
        <name val="Cambria"/>
        <scheme val="none"/>
      </font>
    </dxf>
    <dxf>
      <font>
        <color rgb="FFFFFF00"/>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
      <font>
        <color theme="0"/>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7"/>
  <sheetViews>
    <sheetView topLeftCell="A285" workbookViewId="0">
      <selection activeCell="C185" sqref="C185"/>
    </sheetView>
  </sheetViews>
  <sheetFormatPr defaultRowHeight="12.75" x14ac:dyDescent="0.2"/>
  <cols>
    <col min="1" max="1" width="8.5703125" bestFit="1" customWidth="1"/>
    <col min="2" max="2" width="10.7109375" customWidth="1"/>
    <col min="3" max="3" width="39.85546875" style="141" customWidth="1"/>
  </cols>
  <sheetData>
    <row r="1" spans="1:3" ht="16.5" x14ac:dyDescent="0.2">
      <c r="A1" s="134" t="s">
        <v>1</v>
      </c>
      <c r="B1" s="135" t="s">
        <v>667</v>
      </c>
      <c r="C1" s="146" t="s">
        <v>14</v>
      </c>
    </row>
    <row r="2" spans="1:3" ht="16.5" x14ac:dyDescent="0.2">
      <c r="A2" s="136" t="s">
        <v>82</v>
      </c>
      <c r="B2" s="137" t="s">
        <v>668</v>
      </c>
      <c r="C2" s="147" t="s">
        <v>423</v>
      </c>
    </row>
    <row r="3" spans="1:3" ht="16.5" x14ac:dyDescent="0.2">
      <c r="A3" s="136" t="s">
        <v>146</v>
      </c>
      <c r="B3" s="137" t="s">
        <v>668</v>
      </c>
      <c r="C3" s="147" t="s">
        <v>485</v>
      </c>
    </row>
    <row r="4" spans="1:3" ht="16.5" x14ac:dyDescent="0.2">
      <c r="A4" s="136" t="s">
        <v>157</v>
      </c>
      <c r="B4" s="138" t="s">
        <v>669</v>
      </c>
      <c r="C4" s="147" t="s">
        <v>495</v>
      </c>
    </row>
    <row r="5" spans="1:3" ht="16.5" x14ac:dyDescent="0.2">
      <c r="A5" s="136" t="s">
        <v>208</v>
      </c>
      <c r="B5" s="137" t="s">
        <v>670</v>
      </c>
      <c r="C5" s="147" t="s">
        <v>536</v>
      </c>
    </row>
    <row r="6" spans="1:3" ht="16.5" x14ac:dyDescent="0.2">
      <c r="A6" s="136" t="s">
        <v>220</v>
      </c>
      <c r="B6" s="137" t="s">
        <v>670</v>
      </c>
      <c r="C6" s="147" t="s">
        <v>548</v>
      </c>
    </row>
    <row r="7" spans="1:3" ht="16.5" x14ac:dyDescent="0.2">
      <c r="A7" s="136" t="s">
        <v>21</v>
      </c>
      <c r="B7" s="137" t="s">
        <v>671</v>
      </c>
      <c r="C7" s="147" t="s">
        <v>365</v>
      </c>
    </row>
    <row r="8" spans="1:3" ht="16.5" x14ac:dyDescent="0.2">
      <c r="A8" s="136" t="s">
        <v>114</v>
      </c>
      <c r="B8" s="137" t="s">
        <v>672</v>
      </c>
      <c r="C8" s="147" t="s">
        <v>454</v>
      </c>
    </row>
    <row r="9" spans="1:3" ht="16.5" x14ac:dyDescent="0.2">
      <c r="A9" s="136" t="s">
        <v>123</v>
      </c>
      <c r="B9" s="137" t="s">
        <v>672</v>
      </c>
      <c r="C9" s="147" t="s">
        <v>673</v>
      </c>
    </row>
    <row r="10" spans="1:3" ht="16.5" x14ac:dyDescent="0.2">
      <c r="A10" s="136" t="s">
        <v>46</v>
      </c>
      <c r="B10" s="137" t="s">
        <v>674</v>
      </c>
      <c r="C10" s="147" t="s">
        <v>388</v>
      </c>
    </row>
    <row r="11" spans="1:3" ht="16.5" x14ac:dyDescent="0.2">
      <c r="A11" s="136" t="s">
        <v>111</v>
      </c>
      <c r="B11" s="137" t="s">
        <v>672</v>
      </c>
      <c r="C11" s="147" t="s">
        <v>451</v>
      </c>
    </row>
    <row r="12" spans="1:3" ht="16.5" x14ac:dyDescent="0.2">
      <c r="A12" s="136" t="s">
        <v>272</v>
      </c>
      <c r="B12" s="137" t="s">
        <v>670</v>
      </c>
      <c r="C12" s="147" t="s">
        <v>594</v>
      </c>
    </row>
    <row r="13" spans="1:3" ht="16.5" x14ac:dyDescent="0.2">
      <c r="A13" s="136" t="s">
        <v>16</v>
      </c>
      <c r="B13" s="137" t="s">
        <v>669</v>
      </c>
      <c r="C13" s="147" t="s">
        <v>360</v>
      </c>
    </row>
    <row r="14" spans="1:3" ht="16.5" x14ac:dyDescent="0.2">
      <c r="A14" s="136" t="s">
        <v>198</v>
      </c>
      <c r="B14" s="137" t="s">
        <v>672</v>
      </c>
      <c r="C14" s="147" t="s">
        <v>531</v>
      </c>
    </row>
    <row r="15" spans="1:3" ht="16.5" x14ac:dyDescent="0.2">
      <c r="A15" s="136" t="s">
        <v>133</v>
      </c>
      <c r="B15" s="137" t="s">
        <v>675</v>
      </c>
      <c r="C15" s="147" t="s">
        <v>472</v>
      </c>
    </row>
    <row r="16" spans="1:3" ht="16.5" x14ac:dyDescent="0.2">
      <c r="A16" s="136" t="s">
        <v>274</v>
      </c>
      <c r="B16" s="137" t="s">
        <v>670</v>
      </c>
      <c r="C16" s="147" t="s">
        <v>596</v>
      </c>
    </row>
    <row r="17" spans="1:3" ht="16.5" x14ac:dyDescent="0.2">
      <c r="A17" s="136" t="s">
        <v>148</v>
      </c>
      <c r="B17" s="137" t="s">
        <v>668</v>
      </c>
      <c r="C17" s="147" t="s">
        <v>487</v>
      </c>
    </row>
    <row r="18" spans="1:3" ht="16.5" x14ac:dyDescent="0.2">
      <c r="A18" s="136" t="s">
        <v>122</v>
      </c>
      <c r="B18" s="137" t="s">
        <v>676</v>
      </c>
      <c r="C18" s="147" t="s">
        <v>462</v>
      </c>
    </row>
    <row r="19" spans="1:3" ht="16.5" x14ac:dyDescent="0.2">
      <c r="A19" s="136" t="s">
        <v>173</v>
      </c>
      <c r="B19" s="138" t="s">
        <v>677</v>
      </c>
      <c r="C19" s="147" t="s">
        <v>678</v>
      </c>
    </row>
    <row r="20" spans="1:3" ht="16.5" x14ac:dyDescent="0.2">
      <c r="A20" s="136" t="s">
        <v>57</v>
      </c>
      <c r="B20" s="137" t="s">
        <v>677</v>
      </c>
      <c r="C20" s="147" t="s">
        <v>399</v>
      </c>
    </row>
    <row r="21" spans="1:3" ht="16.5" x14ac:dyDescent="0.2">
      <c r="A21" s="136" t="s">
        <v>99</v>
      </c>
      <c r="B21" s="137" t="s">
        <v>676</v>
      </c>
      <c r="C21" s="147" t="s">
        <v>439</v>
      </c>
    </row>
    <row r="22" spans="1:3" ht="16.5" x14ac:dyDescent="0.2">
      <c r="A22" s="136" t="s">
        <v>206</v>
      </c>
      <c r="B22" s="137" t="s">
        <v>670</v>
      </c>
      <c r="C22" s="147" t="s">
        <v>679</v>
      </c>
    </row>
    <row r="23" spans="1:3" ht="16.5" x14ac:dyDescent="0.2">
      <c r="A23" s="136" t="s">
        <v>45</v>
      </c>
      <c r="B23" s="137" t="s">
        <v>674</v>
      </c>
      <c r="C23" s="147" t="s">
        <v>387</v>
      </c>
    </row>
    <row r="24" spans="1:3" ht="16.5" x14ac:dyDescent="0.2">
      <c r="A24" s="136" t="s">
        <v>37</v>
      </c>
      <c r="B24" s="137" t="s">
        <v>676</v>
      </c>
      <c r="C24" s="147" t="s">
        <v>381</v>
      </c>
    </row>
    <row r="25" spans="1:3" ht="16.5" x14ac:dyDescent="0.2">
      <c r="A25" s="139" t="s">
        <v>190</v>
      </c>
      <c r="B25" s="137" t="s">
        <v>672</v>
      </c>
      <c r="C25" s="147" t="s">
        <v>525</v>
      </c>
    </row>
    <row r="26" spans="1:3" ht="16.5" x14ac:dyDescent="0.2">
      <c r="A26" s="136" t="s">
        <v>32</v>
      </c>
      <c r="B26" s="137" t="s">
        <v>677</v>
      </c>
      <c r="C26" s="147" t="s">
        <v>376</v>
      </c>
    </row>
    <row r="27" spans="1:3" ht="16.5" x14ac:dyDescent="0.2">
      <c r="A27" s="139" t="s">
        <v>31</v>
      </c>
      <c r="B27" s="137" t="s">
        <v>677</v>
      </c>
      <c r="C27" s="147" t="s">
        <v>375</v>
      </c>
    </row>
    <row r="28" spans="1:3" ht="16.5" x14ac:dyDescent="0.2">
      <c r="A28" s="136" t="s">
        <v>52</v>
      </c>
      <c r="B28" s="137" t="s">
        <v>674</v>
      </c>
      <c r="C28" s="147" t="s">
        <v>394</v>
      </c>
    </row>
    <row r="29" spans="1:3" ht="16.5" x14ac:dyDescent="0.2">
      <c r="A29" s="139" t="s">
        <v>659</v>
      </c>
      <c r="B29" s="137" t="s">
        <v>676</v>
      </c>
      <c r="C29" s="147" t="s">
        <v>680</v>
      </c>
    </row>
    <row r="30" spans="1:3" ht="16.5" x14ac:dyDescent="0.2">
      <c r="A30" s="136" t="s">
        <v>134</v>
      </c>
      <c r="B30" s="137" t="s">
        <v>674</v>
      </c>
      <c r="C30" s="147" t="s">
        <v>473</v>
      </c>
    </row>
    <row r="31" spans="1:3" ht="16.5" x14ac:dyDescent="0.2">
      <c r="A31" s="136" t="s">
        <v>125</v>
      </c>
      <c r="B31" s="137" t="s">
        <v>676</v>
      </c>
      <c r="C31" s="147" t="s">
        <v>464</v>
      </c>
    </row>
    <row r="32" spans="1:3" ht="16.5" x14ac:dyDescent="0.2">
      <c r="A32" s="136" t="s">
        <v>236</v>
      </c>
      <c r="B32" s="137" t="s">
        <v>669</v>
      </c>
      <c r="C32" s="147" t="s">
        <v>563</v>
      </c>
    </row>
    <row r="33" spans="1:3" ht="16.5" x14ac:dyDescent="0.2">
      <c r="A33" s="136" t="s">
        <v>154</v>
      </c>
      <c r="B33" s="138" t="s">
        <v>668</v>
      </c>
      <c r="C33" s="147" t="s">
        <v>493</v>
      </c>
    </row>
    <row r="34" spans="1:3" ht="16.5" x14ac:dyDescent="0.2">
      <c r="A34" s="136" t="s">
        <v>152</v>
      </c>
      <c r="B34" s="138" t="s">
        <v>668</v>
      </c>
      <c r="C34" s="147" t="s">
        <v>491</v>
      </c>
    </row>
    <row r="35" spans="1:3" ht="16.5" x14ac:dyDescent="0.2">
      <c r="A35" s="136" t="s">
        <v>238</v>
      </c>
      <c r="B35" s="137" t="s">
        <v>669</v>
      </c>
      <c r="C35" s="147" t="s">
        <v>565</v>
      </c>
    </row>
    <row r="36" spans="1:3" ht="16.5" x14ac:dyDescent="0.2">
      <c r="A36" s="136" t="s">
        <v>245</v>
      </c>
      <c r="B36" s="137" t="s">
        <v>669</v>
      </c>
      <c r="C36" s="147" t="s">
        <v>570</v>
      </c>
    </row>
    <row r="37" spans="1:3" ht="16.5" x14ac:dyDescent="0.2">
      <c r="A37" s="136" t="s">
        <v>101</v>
      </c>
      <c r="B37" s="137" t="s">
        <v>676</v>
      </c>
      <c r="C37" s="147" t="s">
        <v>441</v>
      </c>
    </row>
    <row r="38" spans="1:3" ht="16.5" x14ac:dyDescent="0.2">
      <c r="A38" s="136" t="s">
        <v>20</v>
      </c>
      <c r="B38" s="137" t="s">
        <v>671</v>
      </c>
      <c r="C38" s="147" t="s">
        <v>364</v>
      </c>
    </row>
    <row r="39" spans="1:3" ht="16.5" x14ac:dyDescent="0.2">
      <c r="A39" s="136" t="s">
        <v>131</v>
      </c>
      <c r="B39" s="137" t="s">
        <v>675</v>
      </c>
      <c r="C39" s="147" t="s">
        <v>681</v>
      </c>
    </row>
    <row r="40" spans="1:3" ht="16.5" x14ac:dyDescent="0.2">
      <c r="A40" s="136" t="s">
        <v>195</v>
      </c>
      <c r="B40" s="137" t="s">
        <v>672</v>
      </c>
      <c r="C40" s="147" t="s">
        <v>682</v>
      </c>
    </row>
    <row r="41" spans="1:3" ht="16.5" x14ac:dyDescent="0.2">
      <c r="A41" s="136" t="s">
        <v>283</v>
      </c>
      <c r="B41" s="138" t="s">
        <v>669</v>
      </c>
      <c r="C41" s="147" t="s">
        <v>603</v>
      </c>
    </row>
    <row r="42" spans="1:3" ht="16.5" x14ac:dyDescent="0.2">
      <c r="A42" s="136" t="s">
        <v>267</v>
      </c>
      <c r="B42" s="137" t="s">
        <v>671</v>
      </c>
      <c r="C42" s="147" t="s">
        <v>590</v>
      </c>
    </row>
    <row r="43" spans="1:3" ht="16.5" x14ac:dyDescent="0.2">
      <c r="A43" s="136" t="s">
        <v>287</v>
      </c>
      <c r="B43" s="137" t="s">
        <v>669</v>
      </c>
      <c r="C43" s="147" t="s">
        <v>607</v>
      </c>
    </row>
    <row r="44" spans="1:3" ht="16.5" x14ac:dyDescent="0.2">
      <c r="A44" s="136" t="s">
        <v>252</v>
      </c>
      <c r="B44" s="137" t="s">
        <v>669</v>
      </c>
      <c r="C44" s="147" t="s">
        <v>683</v>
      </c>
    </row>
    <row r="45" spans="1:3" ht="16.5" x14ac:dyDescent="0.2">
      <c r="A45" s="136" t="s">
        <v>269</v>
      </c>
      <c r="B45" s="137" t="s">
        <v>671</v>
      </c>
      <c r="C45" s="147" t="s">
        <v>684</v>
      </c>
    </row>
    <row r="46" spans="1:3" ht="16.5" x14ac:dyDescent="0.2">
      <c r="A46" s="136" t="s">
        <v>248</v>
      </c>
      <c r="B46" s="137" t="s">
        <v>669</v>
      </c>
      <c r="C46" s="147" t="s">
        <v>573</v>
      </c>
    </row>
    <row r="47" spans="1:3" ht="16.5" x14ac:dyDescent="0.2">
      <c r="A47" s="136" t="s">
        <v>205</v>
      </c>
      <c r="B47" s="137" t="s">
        <v>670</v>
      </c>
      <c r="C47" s="147" t="s">
        <v>535</v>
      </c>
    </row>
    <row r="48" spans="1:3" ht="16.5" x14ac:dyDescent="0.2">
      <c r="A48" s="136" t="s">
        <v>210</v>
      </c>
      <c r="B48" s="137" t="s">
        <v>670</v>
      </c>
      <c r="C48" s="147" t="s">
        <v>538</v>
      </c>
    </row>
    <row r="49" spans="1:3" ht="16.5" x14ac:dyDescent="0.2">
      <c r="A49" s="136" t="s">
        <v>90</v>
      </c>
      <c r="B49" s="137" t="s">
        <v>668</v>
      </c>
      <c r="C49" s="147" t="s">
        <v>430</v>
      </c>
    </row>
    <row r="50" spans="1:3" ht="16.5" x14ac:dyDescent="0.2">
      <c r="A50" s="136" t="s">
        <v>75</v>
      </c>
      <c r="B50" s="137" t="s">
        <v>677</v>
      </c>
      <c r="C50" s="147" t="s">
        <v>685</v>
      </c>
    </row>
    <row r="51" spans="1:3" ht="16.5" x14ac:dyDescent="0.2">
      <c r="A51" s="136" t="s">
        <v>96</v>
      </c>
      <c r="B51" s="137" t="s">
        <v>670</v>
      </c>
      <c r="C51" s="147" t="s">
        <v>436</v>
      </c>
    </row>
    <row r="52" spans="1:3" ht="16.5" x14ac:dyDescent="0.2">
      <c r="A52" s="136" t="s">
        <v>35</v>
      </c>
      <c r="B52" s="138" t="s">
        <v>676</v>
      </c>
      <c r="C52" s="147" t="s">
        <v>379</v>
      </c>
    </row>
    <row r="53" spans="1:3" ht="16.5" x14ac:dyDescent="0.2">
      <c r="A53" s="136" t="s">
        <v>158</v>
      </c>
      <c r="B53" s="138" t="s">
        <v>669</v>
      </c>
      <c r="C53" s="147" t="s">
        <v>496</v>
      </c>
    </row>
    <row r="54" spans="1:3" ht="16.5" x14ac:dyDescent="0.2">
      <c r="A54" s="136" t="s">
        <v>63</v>
      </c>
      <c r="B54" s="137" t="s">
        <v>669</v>
      </c>
      <c r="C54" s="147" t="s">
        <v>405</v>
      </c>
    </row>
    <row r="55" spans="1:3" ht="16.5" x14ac:dyDescent="0.2">
      <c r="A55" s="136" t="s">
        <v>185</v>
      </c>
      <c r="B55" s="137" t="s">
        <v>669</v>
      </c>
      <c r="C55" s="147" t="s">
        <v>521</v>
      </c>
    </row>
    <row r="56" spans="1:3" ht="16.5" x14ac:dyDescent="0.2">
      <c r="A56" s="136" t="s">
        <v>357</v>
      </c>
      <c r="B56" s="138" t="s">
        <v>675</v>
      </c>
      <c r="C56" s="147" t="s">
        <v>466</v>
      </c>
    </row>
    <row r="57" spans="1:3" ht="16.5" x14ac:dyDescent="0.2">
      <c r="A57" s="136" t="s">
        <v>227</v>
      </c>
      <c r="B57" s="137" t="s">
        <v>670</v>
      </c>
      <c r="C57" s="147" t="s">
        <v>555</v>
      </c>
    </row>
    <row r="58" spans="1:3" ht="16.5" x14ac:dyDescent="0.2">
      <c r="A58" s="136" t="s">
        <v>162</v>
      </c>
      <c r="B58" s="137" t="s">
        <v>669</v>
      </c>
      <c r="C58" s="147" t="s">
        <v>500</v>
      </c>
    </row>
    <row r="59" spans="1:3" ht="16.5" x14ac:dyDescent="0.2">
      <c r="A59" s="136" t="s">
        <v>48</v>
      </c>
      <c r="B59" s="137" t="s">
        <v>671</v>
      </c>
      <c r="C59" s="147" t="s">
        <v>390</v>
      </c>
    </row>
    <row r="60" spans="1:3" ht="16.5" x14ac:dyDescent="0.2">
      <c r="A60" s="136" t="s">
        <v>242</v>
      </c>
      <c r="B60" s="137" t="s">
        <v>669</v>
      </c>
      <c r="C60" s="147" t="s">
        <v>567</v>
      </c>
    </row>
    <row r="61" spans="1:3" ht="16.5" x14ac:dyDescent="0.2">
      <c r="A61" s="136" t="s">
        <v>193</v>
      </c>
      <c r="B61" s="138" t="s">
        <v>672</v>
      </c>
      <c r="C61" s="147" t="s">
        <v>527</v>
      </c>
    </row>
    <row r="62" spans="1:3" ht="16.5" x14ac:dyDescent="0.2">
      <c r="A62" s="136" t="s">
        <v>265</v>
      </c>
      <c r="B62" s="137" t="s">
        <v>671</v>
      </c>
      <c r="C62" s="147" t="s">
        <v>588</v>
      </c>
    </row>
    <row r="63" spans="1:3" ht="16.5" x14ac:dyDescent="0.2">
      <c r="A63" s="136" t="s">
        <v>239</v>
      </c>
      <c r="B63" s="137" t="s">
        <v>669</v>
      </c>
      <c r="C63" s="147" t="s">
        <v>686</v>
      </c>
    </row>
    <row r="64" spans="1:3" ht="16.5" x14ac:dyDescent="0.2">
      <c r="A64" s="136" t="s">
        <v>295</v>
      </c>
      <c r="B64" s="137" t="s">
        <v>675</v>
      </c>
      <c r="C64" s="147" t="s">
        <v>687</v>
      </c>
    </row>
    <row r="65" spans="1:3" ht="16.5" x14ac:dyDescent="0.2">
      <c r="A65" s="136" t="s">
        <v>59</v>
      </c>
      <c r="B65" s="137" t="s">
        <v>677</v>
      </c>
      <c r="C65" s="147" t="s">
        <v>401</v>
      </c>
    </row>
    <row r="66" spans="1:3" ht="16.5" x14ac:dyDescent="0.2">
      <c r="A66" s="136" t="s">
        <v>127</v>
      </c>
      <c r="B66" s="137" t="s">
        <v>675</v>
      </c>
      <c r="C66" s="147" t="s">
        <v>467</v>
      </c>
    </row>
    <row r="67" spans="1:3" ht="16.5" x14ac:dyDescent="0.2">
      <c r="A67" s="136" t="s">
        <v>199</v>
      </c>
      <c r="B67" s="137" t="s">
        <v>672</v>
      </c>
      <c r="C67" s="147" t="s">
        <v>532</v>
      </c>
    </row>
    <row r="68" spans="1:3" ht="16.5" x14ac:dyDescent="0.2">
      <c r="A68" s="136" t="s">
        <v>219</v>
      </c>
      <c r="B68" s="137" t="s">
        <v>670</v>
      </c>
      <c r="C68" s="147" t="s">
        <v>547</v>
      </c>
    </row>
    <row r="69" spans="1:3" ht="16.5" x14ac:dyDescent="0.2">
      <c r="A69" s="136" t="s">
        <v>129</v>
      </c>
      <c r="B69" s="137" t="s">
        <v>675</v>
      </c>
      <c r="C69" s="147" t="s">
        <v>469</v>
      </c>
    </row>
    <row r="70" spans="1:3" ht="16.5" x14ac:dyDescent="0.2">
      <c r="A70" s="136" t="s">
        <v>87</v>
      </c>
      <c r="B70" s="137" t="s">
        <v>668</v>
      </c>
      <c r="C70" s="147" t="s">
        <v>427</v>
      </c>
    </row>
    <row r="71" spans="1:3" ht="16.5" x14ac:dyDescent="0.2">
      <c r="A71" s="136" t="s">
        <v>288</v>
      </c>
      <c r="B71" s="137" t="s">
        <v>669</v>
      </c>
      <c r="C71" s="147" t="s">
        <v>608</v>
      </c>
    </row>
    <row r="72" spans="1:3" ht="16.5" x14ac:dyDescent="0.2">
      <c r="A72" s="136" t="s">
        <v>29</v>
      </c>
      <c r="B72" s="137" t="s">
        <v>677</v>
      </c>
      <c r="C72" s="147" t="s">
        <v>373</v>
      </c>
    </row>
    <row r="73" spans="1:3" ht="16.5" x14ac:dyDescent="0.2">
      <c r="A73" s="136" t="s">
        <v>105</v>
      </c>
      <c r="B73" s="137" t="s">
        <v>672</v>
      </c>
      <c r="C73" s="147" t="s">
        <v>445</v>
      </c>
    </row>
    <row r="74" spans="1:3" ht="16.5" x14ac:dyDescent="0.2">
      <c r="A74" s="136" t="s">
        <v>79</v>
      </c>
      <c r="B74" s="137" t="s">
        <v>677</v>
      </c>
      <c r="C74" s="147" t="s">
        <v>420</v>
      </c>
    </row>
    <row r="75" spans="1:3" ht="16.5" x14ac:dyDescent="0.2">
      <c r="A75" s="138" t="s">
        <v>641</v>
      </c>
      <c r="B75" s="137" t="s">
        <v>674</v>
      </c>
      <c r="C75" s="147" t="s">
        <v>356</v>
      </c>
    </row>
    <row r="76" spans="1:3" ht="16.5" x14ac:dyDescent="0.2">
      <c r="A76" s="136" t="s">
        <v>143</v>
      </c>
      <c r="B76" s="137" t="s">
        <v>668</v>
      </c>
      <c r="C76" s="147" t="s">
        <v>482</v>
      </c>
    </row>
    <row r="77" spans="1:3" ht="16.5" x14ac:dyDescent="0.2">
      <c r="A77" s="136" t="s">
        <v>216</v>
      </c>
      <c r="B77" s="137" t="s">
        <v>670</v>
      </c>
      <c r="C77" s="147" t="s">
        <v>544</v>
      </c>
    </row>
    <row r="78" spans="1:3" ht="16.5" x14ac:dyDescent="0.2">
      <c r="A78" s="136" t="s">
        <v>44</v>
      </c>
      <c r="B78" s="137" t="s">
        <v>674</v>
      </c>
      <c r="C78" s="147" t="s">
        <v>688</v>
      </c>
    </row>
    <row r="79" spans="1:3" ht="16.5" x14ac:dyDescent="0.2">
      <c r="A79" s="136" t="s">
        <v>251</v>
      </c>
      <c r="B79" s="137" t="s">
        <v>669</v>
      </c>
      <c r="C79" s="147" t="s">
        <v>689</v>
      </c>
    </row>
    <row r="80" spans="1:3" ht="16.5" x14ac:dyDescent="0.2">
      <c r="A80" s="136" t="s">
        <v>104</v>
      </c>
      <c r="B80" s="137" t="s">
        <v>672</v>
      </c>
      <c r="C80" s="147" t="s">
        <v>444</v>
      </c>
    </row>
    <row r="81" spans="1:3" ht="16.5" x14ac:dyDescent="0.2">
      <c r="A81" s="136" t="s">
        <v>273</v>
      </c>
      <c r="B81" s="137" t="s">
        <v>670</v>
      </c>
      <c r="C81" s="147" t="s">
        <v>595</v>
      </c>
    </row>
    <row r="82" spans="1:3" ht="16.5" x14ac:dyDescent="0.2">
      <c r="A82" s="136" t="s">
        <v>201</v>
      </c>
      <c r="B82" s="137" t="s">
        <v>672</v>
      </c>
      <c r="C82" s="147" t="s">
        <v>534</v>
      </c>
    </row>
    <row r="83" spans="1:3" ht="16.5" x14ac:dyDescent="0.2">
      <c r="A83" s="136" t="s">
        <v>25</v>
      </c>
      <c r="B83" s="137" t="s">
        <v>671</v>
      </c>
      <c r="C83" s="147" t="s">
        <v>368</v>
      </c>
    </row>
    <row r="84" spans="1:3" ht="16.5" x14ac:dyDescent="0.2">
      <c r="A84" s="136" t="s">
        <v>197</v>
      </c>
      <c r="B84" s="137" t="s">
        <v>672</v>
      </c>
      <c r="C84" s="147" t="s">
        <v>530</v>
      </c>
    </row>
    <row r="85" spans="1:3" ht="16.5" x14ac:dyDescent="0.2">
      <c r="A85" s="136" t="s">
        <v>237</v>
      </c>
      <c r="B85" s="137" t="s">
        <v>669</v>
      </c>
      <c r="C85" s="147" t="s">
        <v>564</v>
      </c>
    </row>
    <row r="86" spans="1:3" ht="16.5" x14ac:dyDescent="0.2">
      <c r="A86" s="136" t="s">
        <v>285</v>
      </c>
      <c r="B86" s="137" t="s">
        <v>669</v>
      </c>
      <c r="C86" s="147" t="s">
        <v>605</v>
      </c>
    </row>
    <row r="87" spans="1:3" ht="16.5" x14ac:dyDescent="0.2">
      <c r="A87" s="136" t="s">
        <v>136</v>
      </c>
      <c r="B87" s="137" t="s">
        <v>674</v>
      </c>
      <c r="C87" s="147" t="s">
        <v>475</v>
      </c>
    </row>
    <row r="88" spans="1:3" ht="16.5" x14ac:dyDescent="0.2">
      <c r="A88" s="136" t="s">
        <v>139</v>
      </c>
      <c r="B88" s="137" t="s">
        <v>675</v>
      </c>
      <c r="C88" s="147" t="s">
        <v>478</v>
      </c>
    </row>
    <row r="89" spans="1:3" ht="16.5" x14ac:dyDescent="0.2">
      <c r="A89" s="136" t="s">
        <v>81</v>
      </c>
      <c r="B89" s="137" t="s">
        <v>677</v>
      </c>
      <c r="C89" s="147" t="s">
        <v>422</v>
      </c>
    </row>
    <row r="90" spans="1:3" ht="16.5" x14ac:dyDescent="0.2">
      <c r="A90" s="136" t="s">
        <v>298</v>
      </c>
      <c r="B90" s="137" t="s">
        <v>675</v>
      </c>
      <c r="C90" s="147" t="s">
        <v>616</v>
      </c>
    </row>
    <row r="91" spans="1:3" ht="16.5" x14ac:dyDescent="0.2">
      <c r="A91" s="136" t="s">
        <v>302</v>
      </c>
      <c r="B91" s="137" t="s">
        <v>675</v>
      </c>
      <c r="C91" s="147" t="s">
        <v>620</v>
      </c>
    </row>
    <row r="92" spans="1:3" ht="16.5" x14ac:dyDescent="0.2">
      <c r="A92" s="136" t="s">
        <v>228</v>
      </c>
      <c r="B92" s="137" t="s">
        <v>670</v>
      </c>
      <c r="C92" s="147" t="s">
        <v>556</v>
      </c>
    </row>
    <row r="93" spans="1:3" ht="16.5" x14ac:dyDescent="0.2">
      <c r="A93" s="136" t="s">
        <v>164</v>
      </c>
      <c r="B93" s="137" t="s">
        <v>668</v>
      </c>
      <c r="C93" s="147" t="s">
        <v>502</v>
      </c>
    </row>
    <row r="94" spans="1:3" ht="16.5" x14ac:dyDescent="0.2">
      <c r="A94" s="136" t="s">
        <v>232</v>
      </c>
      <c r="B94" s="138" t="s">
        <v>669</v>
      </c>
      <c r="C94" s="147" t="s">
        <v>559</v>
      </c>
    </row>
    <row r="95" spans="1:3" ht="16.5" x14ac:dyDescent="0.2">
      <c r="A95" s="136" t="s">
        <v>42</v>
      </c>
      <c r="B95" s="137" t="s">
        <v>674</v>
      </c>
      <c r="C95" s="147" t="s">
        <v>385</v>
      </c>
    </row>
    <row r="96" spans="1:3" ht="16.5" x14ac:dyDescent="0.2">
      <c r="A96" s="136" t="s">
        <v>261</v>
      </c>
      <c r="B96" s="137" t="s">
        <v>668</v>
      </c>
      <c r="C96" s="147" t="s">
        <v>584</v>
      </c>
    </row>
    <row r="97" spans="1:3" ht="16.5" x14ac:dyDescent="0.2">
      <c r="A97" s="140" t="s">
        <v>161</v>
      </c>
      <c r="B97" s="138" t="s">
        <v>669</v>
      </c>
      <c r="C97" s="147" t="s">
        <v>499</v>
      </c>
    </row>
    <row r="98" spans="1:3" ht="16.5" x14ac:dyDescent="0.2">
      <c r="A98" s="136" t="s">
        <v>301</v>
      </c>
      <c r="B98" s="137" t="s">
        <v>675</v>
      </c>
      <c r="C98" s="147" t="s">
        <v>619</v>
      </c>
    </row>
    <row r="99" spans="1:3" ht="16.5" x14ac:dyDescent="0.2">
      <c r="A99" s="136" t="s">
        <v>107</v>
      </c>
      <c r="B99" s="137" t="s">
        <v>672</v>
      </c>
      <c r="C99" s="147" t="s">
        <v>447</v>
      </c>
    </row>
    <row r="100" spans="1:3" ht="16.5" x14ac:dyDescent="0.2">
      <c r="A100" s="136" t="s">
        <v>40</v>
      </c>
      <c r="B100" s="137" t="s">
        <v>674</v>
      </c>
      <c r="C100" s="147" t="s">
        <v>384</v>
      </c>
    </row>
    <row r="101" spans="1:3" ht="16.5" x14ac:dyDescent="0.2">
      <c r="A101" s="136" t="s">
        <v>169</v>
      </c>
      <c r="B101" s="137" t="s">
        <v>668</v>
      </c>
      <c r="C101" s="147" t="s">
        <v>507</v>
      </c>
    </row>
    <row r="102" spans="1:3" ht="16.5" x14ac:dyDescent="0.2">
      <c r="A102" s="136" t="s">
        <v>83</v>
      </c>
      <c r="B102" s="137" t="s">
        <v>668</v>
      </c>
      <c r="C102" s="147" t="s">
        <v>424</v>
      </c>
    </row>
    <row r="103" spans="1:3" ht="16.5" x14ac:dyDescent="0.2">
      <c r="A103" s="139" t="s">
        <v>690</v>
      </c>
      <c r="B103" s="137" t="s">
        <v>672</v>
      </c>
      <c r="C103" s="147" t="s">
        <v>691</v>
      </c>
    </row>
    <row r="104" spans="1:3" ht="16.5" x14ac:dyDescent="0.2">
      <c r="A104" s="139" t="s">
        <v>644</v>
      </c>
      <c r="B104" s="137" t="s">
        <v>672</v>
      </c>
      <c r="C104" s="147" t="s">
        <v>692</v>
      </c>
    </row>
    <row r="105" spans="1:3" ht="16.5" x14ac:dyDescent="0.2">
      <c r="A105" s="139" t="s">
        <v>657</v>
      </c>
      <c r="B105" s="137" t="s">
        <v>672</v>
      </c>
      <c r="C105" s="147" t="s">
        <v>693</v>
      </c>
    </row>
    <row r="106" spans="1:3" ht="16.5" x14ac:dyDescent="0.2">
      <c r="A106" s="136" t="s">
        <v>65</v>
      </c>
      <c r="B106" s="137" t="s">
        <v>669</v>
      </c>
      <c r="C106" s="147" t="s">
        <v>407</v>
      </c>
    </row>
    <row r="107" spans="1:3" ht="16.5" x14ac:dyDescent="0.2">
      <c r="A107" s="136" t="s">
        <v>222</v>
      </c>
      <c r="B107" s="138" t="s">
        <v>670</v>
      </c>
      <c r="C107" s="147" t="s">
        <v>550</v>
      </c>
    </row>
    <row r="108" spans="1:3" ht="16.5" x14ac:dyDescent="0.2">
      <c r="A108" s="139" t="s">
        <v>646</v>
      </c>
      <c r="B108" s="137" t="s">
        <v>671</v>
      </c>
      <c r="C108" s="147" t="s">
        <v>694</v>
      </c>
    </row>
    <row r="109" spans="1:3" ht="16.5" x14ac:dyDescent="0.2">
      <c r="A109" s="136" t="s">
        <v>117</v>
      </c>
      <c r="B109" s="137" t="s">
        <v>672</v>
      </c>
      <c r="C109" s="147" t="s">
        <v>457</v>
      </c>
    </row>
    <row r="110" spans="1:3" ht="16.5" x14ac:dyDescent="0.2">
      <c r="A110" s="136" t="s">
        <v>70</v>
      </c>
      <c r="B110" s="137" t="s">
        <v>671</v>
      </c>
      <c r="C110" s="147" t="s">
        <v>412</v>
      </c>
    </row>
    <row r="111" spans="1:3" ht="16.5" x14ac:dyDescent="0.2">
      <c r="A111" s="136" t="s">
        <v>53</v>
      </c>
      <c r="B111" s="137" t="s">
        <v>674</v>
      </c>
      <c r="C111" s="147" t="s">
        <v>395</v>
      </c>
    </row>
    <row r="112" spans="1:3" ht="16.5" x14ac:dyDescent="0.2">
      <c r="A112" s="136" t="s">
        <v>62</v>
      </c>
      <c r="B112" s="138" t="s">
        <v>669</v>
      </c>
      <c r="C112" s="147" t="s">
        <v>404</v>
      </c>
    </row>
    <row r="113" spans="1:3" ht="16.5" x14ac:dyDescent="0.2">
      <c r="A113" s="136" t="s">
        <v>55</v>
      </c>
      <c r="B113" s="137" t="s">
        <v>674</v>
      </c>
      <c r="C113" s="147" t="s">
        <v>397</v>
      </c>
    </row>
    <row r="114" spans="1:3" ht="16.5" x14ac:dyDescent="0.2">
      <c r="A114" s="136" t="s">
        <v>22</v>
      </c>
      <c r="B114" s="137" t="s">
        <v>671</v>
      </c>
      <c r="C114" s="147" t="s">
        <v>366</v>
      </c>
    </row>
    <row r="115" spans="1:3" ht="16.5" x14ac:dyDescent="0.2">
      <c r="A115" s="136" t="s">
        <v>120</v>
      </c>
      <c r="B115" s="137" t="s">
        <v>672</v>
      </c>
      <c r="C115" s="147" t="s">
        <v>460</v>
      </c>
    </row>
    <row r="116" spans="1:3" ht="16.5" x14ac:dyDescent="0.2">
      <c r="A116" s="139" t="s">
        <v>255</v>
      </c>
      <c r="B116" s="137" t="s">
        <v>669</v>
      </c>
      <c r="C116" s="147" t="s">
        <v>578</v>
      </c>
    </row>
    <row r="117" spans="1:3" ht="16.5" x14ac:dyDescent="0.2">
      <c r="A117" s="136" t="s">
        <v>24</v>
      </c>
      <c r="B117" s="137" t="s">
        <v>671</v>
      </c>
      <c r="C117" s="147" t="s">
        <v>695</v>
      </c>
    </row>
    <row r="118" spans="1:3" ht="16.5" x14ac:dyDescent="0.2">
      <c r="A118" s="136" t="s">
        <v>130</v>
      </c>
      <c r="B118" s="137" t="s">
        <v>675</v>
      </c>
      <c r="C118" s="147" t="s">
        <v>470</v>
      </c>
    </row>
    <row r="119" spans="1:3" ht="16.5" x14ac:dyDescent="0.2">
      <c r="A119" s="136" t="s">
        <v>137</v>
      </c>
      <c r="B119" s="137" t="s">
        <v>674</v>
      </c>
      <c r="C119" s="147" t="s">
        <v>476</v>
      </c>
    </row>
    <row r="120" spans="1:3" ht="16.5" x14ac:dyDescent="0.2">
      <c r="A120" s="136" t="s">
        <v>41</v>
      </c>
      <c r="B120" s="137" t="s">
        <v>674</v>
      </c>
      <c r="C120" s="147" t="s">
        <v>696</v>
      </c>
    </row>
    <row r="121" spans="1:3" ht="16.5" x14ac:dyDescent="0.2">
      <c r="A121" s="136" t="s">
        <v>209</v>
      </c>
      <c r="B121" s="137" t="s">
        <v>670</v>
      </c>
      <c r="C121" s="147" t="s">
        <v>537</v>
      </c>
    </row>
    <row r="122" spans="1:3" ht="16.5" x14ac:dyDescent="0.2">
      <c r="A122" s="136" t="s">
        <v>279</v>
      </c>
      <c r="B122" s="138" t="s">
        <v>669</v>
      </c>
      <c r="C122" s="147" t="s">
        <v>697</v>
      </c>
    </row>
    <row r="123" spans="1:3" ht="16.5" x14ac:dyDescent="0.2">
      <c r="A123" s="136" t="s">
        <v>30</v>
      </c>
      <c r="B123" s="137" t="s">
        <v>677</v>
      </c>
      <c r="C123" s="147" t="s">
        <v>374</v>
      </c>
    </row>
    <row r="124" spans="1:3" ht="16.5" x14ac:dyDescent="0.2">
      <c r="A124" s="136" t="s">
        <v>89</v>
      </c>
      <c r="B124" s="137" t="s">
        <v>668</v>
      </c>
      <c r="C124" s="147" t="s">
        <v>429</v>
      </c>
    </row>
    <row r="125" spans="1:3" ht="16.5" x14ac:dyDescent="0.2">
      <c r="A125" s="136" t="s">
        <v>217</v>
      </c>
      <c r="B125" s="137" t="s">
        <v>670</v>
      </c>
      <c r="C125" s="147" t="s">
        <v>545</v>
      </c>
    </row>
    <row r="126" spans="1:3" ht="16.5" x14ac:dyDescent="0.2">
      <c r="A126" s="136" t="s">
        <v>119</v>
      </c>
      <c r="B126" s="137" t="s">
        <v>672</v>
      </c>
      <c r="C126" s="147" t="s">
        <v>459</v>
      </c>
    </row>
    <row r="127" spans="1:3" ht="16.5" x14ac:dyDescent="0.2">
      <c r="A127" s="136" t="s">
        <v>225</v>
      </c>
      <c r="B127" s="137" t="s">
        <v>670</v>
      </c>
      <c r="C127" s="147" t="s">
        <v>553</v>
      </c>
    </row>
    <row r="128" spans="1:3" ht="16.5" x14ac:dyDescent="0.2">
      <c r="A128" s="136" t="s">
        <v>280</v>
      </c>
      <c r="B128" s="137" t="s">
        <v>669</v>
      </c>
      <c r="C128" s="147" t="s">
        <v>600</v>
      </c>
    </row>
    <row r="129" spans="1:3" ht="16.5" x14ac:dyDescent="0.2">
      <c r="A129" s="136" t="s">
        <v>240</v>
      </c>
      <c r="B129" s="137" t="s">
        <v>669</v>
      </c>
      <c r="C129" s="147" t="s">
        <v>566</v>
      </c>
    </row>
    <row r="130" spans="1:3" ht="16.5" x14ac:dyDescent="0.2">
      <c r="A130" s="136" t="s">
        <v>18</v>
      </c>
      <c r="B130" s="137" t="s">
        <v>669</v>
      </c>
      <c r="C130" s="147" t="s">
        <v>362</v>
      </c>
    </row>
    <row r="131" spans="1:3" ht="16.5" x14ac:dyDescent="0.2">
      <c r="A131" s="136" t="s">
        <v>50</v>
      </c>
      <c r="B131" s="137" t="s">
        <v>674</v>
      </c>
      <c r="C131" s="147" t="s">
        <v>392</v>
      </c>
    </row>
    <row r="132" spans="1:3" ht="16.5" x14ac:dyDescent="0.2">
      <c r="A132" s="136" t="s">
        <v>249</v>
      </c>
      <c r="B132" s="138" t="s">
        <v>669</v>
      </c>
      <c r="C132" s="147" t="s">
        <v>574</v>
      </c>
    </row>
    <row r="133" spans="1:3" ht="16.5" x14ac:dyDescent="0.2">
      <c r="A133" s="136" t="s">
        <v>203</v>
      </c>
      <c r="B133" s="137" t="s">
        <v>670</v>
      </c>
      <c r="C133" s="147" t="s">
        <v>698</v>
      </c>
    </row>
    <row r="134" spans="1:3" ht="16.5" x14ac:dyDescent="0.2">
      <c r="A134" s="139" t="s">
        <v>660</v>
      </c>
      <c r="B134" s="137" t="s">
        <v>669</v>
      </c>
      <c r="C134" s="147" t="s">
        <v>699</v>
      </c>
    </row>
    <row r="135" spans="1:3" ht="16.5" x14ac:dyDescent="0.2">
      <c r="A135" s="136" t="s">
        <v>141</v>
      </c>
      <c r="B135" s="137" t="s">
        <v>674</v>
      </c>
      <c r="C135" s="147" t="s">
        <v>480</v>
      </c>
    </row>
    <row r="136" spans="1:3" ht="16.5" x14ac:dyDescent="0.2">
      <c r="A136" s="136" t="s">
        <v>275</v>
      </c>
      <c r="B136" s="137" t="s">
        <v>670</v>
      </c>
      <c r="C136" s="147" t="s">
        <v>597</v>
      </c>
    </row>
    <row r="137" spans="1:3" ht="16.5" x14ac:dyDescent="0.2">
      <c r="A137" s="136" t="s">
        <v>297</v>
      </c>
      <c r="B137" s="137" t="s">
        <v>675</v>
      </c>
      <c r="C137" s="147" t="s">
        <v>615</v>
      </c>
    </row>
    <row r="138" spans="1:3" ht="16.5" x14ac:dyDescent="0.2">
      <c r="A138" s="136" t="s">
        <v>60</v>
      </c>
      <c r="B138" s="137" t="s">
        <v>677</v>
      </c>
      <c r="C138" s="147" t="s">
        <v>402</v>
      </c>
    </row>
    <row r="139" spans="1:3" ht="16.5" x14ac:dyDescent="0.2">
      <c r="A139" s="136" t="s">
        <v>28</v>
      </c>
      <c r="B139" s="137" t="s">
        <v>677</v>
      </c>
      <c r="C139" s="147" t="s">
        <v>371</v>
      </c>
    </row>
    <row r="140" spans="1:3" ht="16.5" x14ac:dyDescent="0.2">
      <c r="A140" s="136" t="s">
        <v>166</v>
      </c>
      <c r="B140" s="137" t="s">
        <v>668</v>
      </c>
      <c r="C140" s="147" t="s">
        <v>504</v>
      </c>
    </row>
    <row r="141" spans="1:3" ht="16.5" x14ac:dyDescent="0.2">
      <c r="A141" s="136" t="s">
        <v>253</v>
      </c>
      <c r="B141" s="137" t="s">
        <v>669</v>
      </c>
      <c r="C141" s="147" t="s">
        <v>576</v>
      </c>
    </row>
    <row r="142" spans="1:3" ht="16.5" x14ac:dyDescent="0.2">
      <c r="A142" s="136" t="s">
        <v>221</v>
      </c>
      <c r="B142" s="137" t="s">
        <v>670</v>
      </c>
      <c r="C142" s="147" t="s">
        <v>549</v>
      </c>
    </row>
    <row r="143" spans="1:3" ht="16.5" x14ac:dyDescent="0.2">
      <c r="A143" s="136" t="s">
        <v>85</v>
      </c>
      <c r="B143" s="137" t="s">
        <v>668</v>
      </c>
      <c r="C143" s="147" t="s">
        <v>700</v>
      </c>
    </row>
    <row r="144" spans="1:3" ht="16.5" x14ac:dyDescent="0.2">
      <c r="A144" s="136" t="s">
        <v>235</v>
      </c>
      <c r="B144" s="137" t="s">
        <v>669</v>
      </c>
      <c r="C144" s="147" t="s">
        <v>562</v>
      </c>
    </row>
    <row r="145" spans="1:3" ht="16.5" x14ac:dyDescent="0.2">
      <c r="A145" s="136" t="s">
        <v>234</v>
      </c>
      <c r="B145" s="137" t="s">
        <v>669</v>
      </c>
      <c r="C145" s="147" t="s">
        <v>561</v>
      </c>
    </row>
    <row r="146" spans="1:3" ht="16.5" x14ac:dyDescent="0.2">
      <c r="A146" s="136" t="s">
        <v>106</v>
      </c>
      <c r="B146" s="137" t="s">
        <v>672</v>
      </c>
      <c r="C146" s="147" t="s">
        <v>446</v>
      </c>
    </row>
    <row r="147" spans="1:3" ht="16.5" x14ac:dyDescent="0.2">
      <c r="A147" s="136" t="s">
        <v>276</v>
      </c>
      <c r="B147" s="137" t="s">
        <v>670</v>
      </c>
      <c r="C147" s="147" t="s">
        <v>598</v>
      </c>
    </row>
    <row r="148" spans="1:3" ht="16.5" x14ac:dyDescent="0.2">
      <c r="A148" s="136" t="s">
        <v>175</v>
      </c>
      <c r="B148" s="137" t="s">
        <v>677</v>
      </c>
      <c r="C148" s="147" t="s">
        <v>512</v>
      </c>
    </row>
    <row r="149" spans="1:3" ht="16.5" x14ac:dyDescent="0.2">
      <c r="A149" s="136" t="s">
        <v>214</v>
      </c>
      <c r="B149" s="137" t="s">
        <v>674</v>
      </c>
      <c r="C149" s="147" t="s">
        <v>542</v>
      </c>
    </row>
    <row r="150" spans="1:3" ht="16.5" x14ac:dyDescent="0.2">
      <c r="A150" s="136" t="s">
        <v>223</v>
      </c>
      <c r="B150" s="137" t="s">
        <v>670</v>
      </c>
      <c r="C150" s="147" t="s">
        <v>551</v>
      </c>
    </row>
    <row r="151" spans="1:3" ht="16.5" x14ac:dyDescent="0.2">
      <c r="A151" s="136" t="s">
        <v>86</v>
      </c>
      <c r="B151" s="137" t="s">
        <v>668</v>
      </c>
      <c r="C151" s="147" t="s">
        <v>426</v>
      </c>
    </row>
    <row r="152" spans="1:3" ht="16.5" x14ac:dyDescent="0.2">
      <c r="A152" s="136" t="s">
        <v>145</v>
      </c>
      <c r="B152" s="137" t="s">
        <v>668</v>
      </c>
      <c r="C152" s="147" t="s">
        <v>484</v>
      </c>
    </row>
    <row r="153" spans="1:3" ht="16.5" x14ac:dyDescent="0.2">
      <c r="A153" s="136" t="s">
        <v>78</v>
      </c>
      <c r="B153" s="137" t="s">
        <v>677</v>
      </c>
      <c r="C153" s="147" t="s">
        <v>419</v>
      </c>
    </row>
    <row r="154" spans="1:3" ht="16.5" x14ac:dyDescent="0.2">
      <c r="A154" s="136" t="s">
        <v>144</v>
      </c>
      <c r="B154" s="137" t="s">
        <v>668</v>
      </c>
      <c r="C154" s="147" t="s">
        <v>483</v>
      </c>
    </row>
    <row r="155" spans="1:3" ht="16.5" x14ac:dyDescent="0.2">
      <c r="A155" s="136" t="s">
        <v>306</v>
      </c>
      <c r="B155" s="137" t="s">
        <v>675</v>
      </c>
      <c r="C155" s="147" t="s">
        <v>623</v>
      </c>
    </row>
    <row r="156" spans="1:3" ht="16.5" x14ac:dyDescent="0.2">
      <c r="A156" s="136" t="s">
        <v>278</v>
      </c>
      <c r="B156" s="137" t="s">
        <v>670</v>
      </c>
      <c r="C156" s="147" t="s">
        <v>701</v>
      </c>
    </row>
    <row r="157" spans="1:3" ht="16.5" x14ac:dyDescent="0.2">
      <c r="A157" s="136" t="s">
        <v>213</v>
      </c>
      <c r="B157" s="137" t="s">
        <v>674</v>
      </c>
      <c r="C157" s="147" t="s">
        <v>541</v>
      </c>
    </row>
    <row r="158" spans="1:3" ht="16.5" x14ac:dyDescent="0.2">
      <c r="A158" s="136" t="s">
        <v>211</v>
      </c>
      <c r="B158" s="137" t="s">
        <v>670</v>
      </c>
      <c r="C158" s="147" t="s">
        <v>539</v>
      </c>
    </row>
    <row r="159" spans="1:3" ht="16.5" x14ac:dyDescent="0.2">
      <c r="A159" s="139" t="s">
        <v>218</v>
      </c>
      <c r="B159" s="137" t="s">
        <v>670</v>
      </c>
      <c r="C159" s="147" t="s">
        <v>546</v>
      </c>
    </row>
    <row r="160" spans="1:3" ht="16.5" x14ac:dyDescent="0.2">
      <c r="A160" s="136" t="s">
        <v>293</v>
      </c>
      <c r="B160" s="137" t="s">
        <v>675</v>
      </c>
      <c r="C160" s="147" t="s">
        <v>612</v>
      </c>
    </row>
    <row r="161" spans="1:3" ht="16.5" x14ac:dyDescent="0.2">
      <c r="A161" s="136" t="s">
        <v>142</v>
      </c>
      <c r="B161" s="137" t="s">
        <v>668</v>
      </c>
      <c r="C161" s="147" t="s">
        <v>481</v>
      </c>
    </row>
    <row r="162" spans="1:3" ht="16.5" x14ac:dyDescent="0.2">
      <c r="A162" s="136" t="s">
        <v>181</v>
      </c>
      <c r="B162" s="137" t="s">
        <v>674</v>
      </c>
      <c r="C162" s="147" t="s">
        <v>702</v>
      </c>
    </row>
    <row r="163" spans="1:3" ht="16.5" x14ac:dyDescent="0.2">
      <c r="A163" s="136" t="s">
        <v>170</v>
      </c>
      <c r="B163" s="137" t="s">
        <v>677</v>
      </c>
      <c r="C163" s="147" t="s">
        <v>508</v>
      </c>
    </row>
    <row r="164" spans="1:3" ht="16.5" x14ac:dyDescent="0.2">
      <c r="A164" s="136" t="s">
        <v>184</v>
      </c>
      <c r="B164" s="137" t="s">
        <v>669</v>
      </c>
      <c r="C164" s="147" t="s">
        <v>520</v>
      </c>
    </row>
    <row r="165" spans="1:3" ht="16.5" x14ac:dyDescent="0.2">
      <c r="A165" s="136" t="s">
        <v>233</v>
      </c>
      <c r="B165" s="137" t="s">
        <v>669</v>
      </c>
      <c r="C165" s="147" t="s">
        <v>560</v>
      </c>
    </row>
    <row r="166" spans="1:3" ht="16.5" x14ac:dyDescent="0.2">
      <c r="A166" s="136" t="s">
        <v>277</v>
      </c>
      <c r="B166" s="137" t="s">
        <v>670</v>
      </c>
      <c r="C166" s="147" t="s">
        <v>599</v>
      </c>
    </row>
    <row r="167" spans="1:3" ht="16.5" x14ac:dyDescent="0.2">
      <c r="A167" s="136" t="s">
        <v>84</v>
      </c>
      <c r="B167" s="137" t="s">
        <v>668</v>
      </c>
      <c r="C167" s="147" t="s">
        <v>425</v>
      </c>
    </row>
    <row r="168" spans="1:3" ht="16.5" x14ac:dyDescent="0.2">
      <c r="A168" s="136" t="s">
        <v>68</v>
      </c>
      <c r="B168" s="137" t="s">
        <v>671</v>
      </c>
      <c r="C168" s="147" t="s">
        <v>410</v>
      </c>
    </row>
    <row r="169" spans="1:3" ht="16.5" x14ac:dyDescent="0.2">
      <c r="A169" s="136" t="s">
        <v>124</v>
      </c>
      <c r="B169" s="137" t="s">
        <v>676</v>
      </c>
      <c r="C169" s="147" t="s">
        <v>463</v>
      </c>
    </row>
    <row r="170" spans="1:3" ht="16.5" x14ac:dyDescent="0.2">
      <c r="A170" s="136" t="s">
        <v>168</v>
      </c>
      <c r="B170" s="137" t="s">
        <v>676</v>
      </c>
      <c r="C170" s="147" t="s">
        <v>506</v>
      </c>
    </row>
    <row r="171" spans="1:3" ht="16.5" x14ac:dyDescent="0.2">
      <c r="A171" s="136" t="s">
        <v>183</v>
      </c>
      <c r="B171" s="138" t="s">
        <v>668</v>
      </c>
      <c r="C171" s="147" t="s">
        <v>519</v>
      </c>
    </row>
    <row r="172" spans="1:3" ht="16.5" x14ac:dyDescent="0.2">
      <c r="A172" s="136" t="s">
        <v>257</v>
      </c>
      <c r="B172" s="137" t="s">
        <v>668</v>
      </c>
      <c r="C172" s="147" t="s">
        <v>580</v>
      </c>
    </row>
    <row r="173" spans="1:3" ht="16.5" x14ac:dyDescent="0.2">
      <c r="A173" s="136" t="s">
        <v>254</v>
      </c>
      <c r="B173" s="138" t="s">
        <v>669</v>
      </c>
      <c r="C173" s="147" t="s">
        <v>577</v>
      </c>
    </row>
    <row r="174" spans="1:3" ht="16.5" x14ac:dyDescent="0.2">
      <c r="A174" s="136" t="s">
        <v>121</v>
      </c>
      <c r="B174" s="137" t="s">
        <v>672</v>
      </c>
      <c r="C174" s="147" t="s">
        <v>461</v>
      </c>
    </row>
    <row r="175" spans="1:3" ht="16.5" x14ac:dyDescent="0.2">
      <c r="A175" s="136" t="s">
        <v>95</v>
      </c>
      <c r="B175" s="137" t="s">
        <v>670</v>
      </c>
      <c r="C175" s="147" t="s">
        <v>435</v>
      </c>
    </row>
    <row r="176" spans="1:3" ht="16.5" x14ac:dyDescent="0.2">
      <c r="A176" s="136" t="s">
        <v>291</v>
      </c>
      <c r="B176" s="137" t="s">
        <v>669</v>
      </c>
      <c r="C176" s="147" t="s">
        <v>610</v>
      </c>
    </row>
    <row r="177" spans="1:3" ht="16.5" x14ac:dyDescent="0.2">
      <c r="A177" s="136" t="s">
        <v>94</v>
      </c>
      <c r="B177" s="137" t="s">
        <v>668</v>
      </c>
      <c r="C177" s="147" t="s">
        <v>434</v>
      </c>
    </row>
    <row r="178" spans="1:3" ht="16.5" x14ac:dyDescent="0.2">
      <c r="A178" s="136" t="s">
        <v>178</v>
      </c>
      <c r="B178" s="137" t="s">
        <v>674</v>
      </c>
      <c r="C178" s="147" t="s">
        <v>515</v>
      </c>
    </row>
    <row r="179" spans="1:3" ht="16.5" x14ac:dyDescent="0.2">
      <c r="A179" s="136" t="s">
        <v>93</v>
      </c>
      <c r="B179" s="137" t="s">
        <v>668</v>
      </c>
      <c r="C179" s="147" t="s">
        <v>433</v>
      </c>
    </row>
    <row r="180" spans="1:3" ht="16.5" x14ac:dyDescent="0.2">
      <c r="A180" s="136" t="s">
        <v>159</v>
      </c>
      <c r="B180" s="137" t="s">
        <v>669</v>
      </c>
      <c r="C180" s="147" t="s">
        <v>497</v>
      </c>
    </row>
    <row r="181" spans="1:3" ht="16.5" x14ac:dyDescent="0.2">
      <c r="A181" s="136" t="s">
        <v>172</v>
      </c>
      <c r="B181" s="137" t="s">
        <v>677</v>
      </c>
      <c r="C181" s="147" t="s">
        <v>510</v>
      </c>
    </row>
    <row r="182" spans="1:3" ht="16.5" x14ac:dyDescent="0.2">
      <c r="A182" s="136" t="s">
        <v>259</v>
      </c>
      <c r="B182" s="137" t="s">
        <v>668</v>
      </c>
      <c r="C182" s="147" t="s">
        <v>582</v>
      </c>
    </row>
    <row r="183" spans="1:3" ht="16.5" x14ac:dyDescent="0.2">
      <c r="A183" s="136" t="s">
        <v>171</v>
      </c>
      <c r="B183" s="137" t="s">
        <v>677</v>
      </c>
      <c r="C183" s="147" t="s">
        <v>509</v>
      </c>
    </row>
    <row r="184" spans="1:3" ht="16.5" x14ac:dyDescent="0.2">
      <c r="A184" s="136" t="s">
        <v>150</v>
      </c>
      <c r="B184" s="137" t="s">
        <v>668</v>
      </c>
      <c r="C184" s="147" t="s">
        <v>489</v>
      </c>
    </row>
    <row r="185" spans="1:3" ht="16.5" x14ac:dyDescent="0.2">
      <c r="A185" s="136" t="s">
        <v>244</v>
      </c>
      <c r="B185" s="137" t="s">
        <v>669</v>
      </c>
      <c r="C185" s="147" t="s">
        <v>569</v>
      </c>
    </row>
    <row r="186" spans="1:3" ht="16.5" x14ac:dyDescent="0.2">
      <c r="A186" s="136" t="s">
        <v>202</v>
      </c>
      <c r="B186" s="138" t="s">
        <v>670</v>
      </c>
      <c r="C186" s="147" t="s">
        <v>703</v>
      </c>
    </row>
    <row r="187" spans="1:3" ht="16.5" x14ac:dyDescent="0.2">
      <c r="A187" s="136" t="s">
        <v>231</v>
      </c>
      <c r="B187" s="137" t="s">
        <v>669</v>
      </c>
      <c r="C187" s="147" t="s">
        <v>558</v>
      </c>
    </row>
    <row r="188" spans="1:3" ht="16.5" x14ac:dyDescent="0.2">
      <c r="A188" s="136" t="s">
        <v>64</v>
      </c>
      <c r="B188" s="137" t="s">
        <v>669</v>
      </c>
      <c r="C188" s="147" t="s">
        <v>406</v>
      </c>
    </row>
    <row r="189" spans="1:3" ht="16.5" x14ac:dyDescent="0.2">
      <c r="A189" s="136" t="s">
        <v>56</v>
      </c>
      <c r="B189" s="137" t="s">
        <v>677</v>
      </c>
      <c r="C189" s="147" t="s">
        <v>398</v>
      </c>
    </row>
    <row r="190" spans="1:3" ht="16.5" x14ac:dyDescent="0.2">
      <c r="A190" s="136" t="s">
        <v>177</v>
      </c>
      <c r="B190" s="137" t="s">
        <v>677</v>
      </c>
      <c r="C190" s="147" t="s">
        <v>514</v>
      </c>
    </row>
    <row r="191" spans="1:3" ht="16.5" x14ac:dyDescent="0.2">
      <c r="A191" s="139" t="s">
        <v>194</v>
      </c>
      <c r="B191" s="137" t="s">
        <v>672</v>
      </c>
      <c r="C191" s="147" t="s">
        <v>528</v>
      </c>
    </row>
    <row r="192" spans="1:3" ht="16.5" x14ac:dyDescent="0.2">
      <c r="A192" s="136" t="s">
        <v>17</v>
      </c>
      <c r="B192" s="137" t="s">
        <v>671</v>
      </c>
      <c r="C192" s="147" t="s">
        <v>361</v>
      </c>
    </row>
    <row r="193" spans="1:3" ht="16.5" x14ac:dyDescent="0.2">
      <c r="A193" s="136" t="s">
        <v>58</v>
      </c>
      <c r="B193" s="137" t="s">
        <v>677</v>
      </c>
      <c r="C193" s="147" t="s">
        <v>400</v>
      </c>
    </row>
    <row r="194" spans="1:3" ht="16.5" x14ac:dyDescent="0.2">
      <c r="A194" s="136" t="s">
        <v>284</v>
      </c>
      <c r="B194" s="137" t="s">
        <v>669</v>
      </c>
      <c r="C194" s="147" t="s">
        <v>604</v>
      </c>
    </row>
    <row r="195" spans="1:3" ht="16.5" x14ac:dyDescent="0.2">
      <c r="A195" s="136" t="s">
        <v>67</v>
      </c>
      <c r="B195" s="137" t="s">
        <v>671</v>
      </c>
      <c r="C195" s="147" t="s">
        <v>409</v>
      </c>
    </row>
    <row r="196" spans="1:3" ht="16.5" x14ac:dyDescent="0.2">
      <c r="A196" s="136" t="s">
        <v>174</v>
      </c>
      <c r="B196" s="138" t="s">
        <v>677</v>
      </c>
      <c r="C196" s="147" t="s">
        <v>511</v>
      </c>
    </row>
    <row r="197" spans="1:3" ht="16.5" x14ac:dyDescent="0.2">
      <c r="A197" s="136" t="s">
        <v>23</v>
      </c>
      <c r="B197" s="138" t="s">
        <v>671</v>
      </c>
      <c r="C197" s="147" t="s">
        <v>367</v>
      </c>
    </row>
    <row r="198" spans="1:3" ht="16.5" x14ac:dyDescent="0.2">
      <c r="A198" s="136" t="s">
        <v>151</v>
      </c>
      <c r="B198" s="137" t="s">
        <v>668</v>
      </c>
      <c r="C198" s="147" t="s">
        <v>490</v>
      </c>
    </row>
    <row r="199" spans="1:3" ht="16.5" x14ac:dyDescent="0.2">
      <c r="A199" s="136" t="s">
        <v>196</v>
      </c>
      <c r="B199" s="137" t="s">
        <v>672</v>
      </c>
      <c r="C199" s="147" t="s">
        <v>529</v>
      </c>
    </row>
    <row r="200" spans="1:3" ht="16.5" x14ac:dyDescent="0.2">
      <c r="A200" s="139" t="s">
        <v>704</v>
      </c>
      <c r="B200" s="137" t="s">
        <v>677</v>
      </c>
      <c r="C200" s="147" t="s">
        <v>705</v>
      </c>
    </row>
    <row r="201" spans="1:3" ht="16.5" x14ac:dyDescent="0.2">
      <c r="A201" s="136" t="s">
        <v>167</v>
      </c>
      <c r="B201" s="137" t="s">
        <v>668</v>
      </c>
      <c r="C201" s="147" t="s">
        <v>505</v>
      </c>
    </row>
    <row r="202" spans="1:3" ht="16.5" x14ac:dyDescent="0.2">
      <c r="A202" s="136" t="s">
        <v>71</v>
      </c>
      <c r="B202" s="137" t="s">
        <v>671</v>
      </c>
      <c r="C202" s="147" t="s">
        <v>413</v>
      </c>
    </row>
    <row r="203" spans="1:3" ht="16.5" x14ac:dyDescent="0.2">
      <c r="A203" s="136" t="s">
        <v>34</v>
      </c>
      <c r="B203" s="137" t="s">
        <v>676</v>
      </c>
      <c r="C203" s="147" t="s">
        <v>378</v>
      </c>
    </row>
    <row r="204" spans="1:3" ht="16.5" x14ac:dyDescent="0.2">
      <c r="A204" s="136" t="s">
        <v>102</v>
      </c>
      <c r="B204" s="137" t="s">
        <v>676</v>
      </c>
      <c r="C204" s="147" t="s">
        <v>442</v>
      </c>
    </row>
    <row r="205" spans="1:3" ht="16.5" x14ac:dyDescent="0.2">
      <c r="A205" s="136" t="s">
        <v>271</v>
      </c>
      <c r="B205" s="137" t="s">
        <v>671</v>
      </c>
      <c r="C205" s="147" t="s">
        <v>593</v>
      </c>
    </row>
    <row r="206" spans="1:3" ht="16.5" x14ac:dyDescent="0.2">
      <c r="A206" s="139" t="s">
        <v>636</v>
      </c>
      <c r="B206" s="137" t="s">
        <v>669</v>
      </c>
      <c r="C206" s="147" t="s">
        <v>706</v>
      </c>
    </row>
    <row r="207" spans="1:3" ht="16.5" x14ac:dyDescent="0.2">
      <c r="A207" s="136" t="s">
        <v>26</v>
      </c>
      <c r="B207" s="137" t="s">
        <v>671</v>
      </c>
      <c r="C207" s="147" t="s">
        <v>369</v>
      </c>
    </row>
    <row r="208" spans="1:3" ht="16.5" x14ac:dyDescent="0.2">
      <c r="A208" s="136" t="s">
        <v>282</v>
      </c>
      <c r="B208" s="137" t="s">
        <v>669</v>
      </c>
      <c r="C208" s="147" t="s">
        <v>602</v>
      </c>
    </row>
    <row r="209" spans="1:3" ht="16.5" x14ac:dyDescent="0.2">
      <c r="A209" s="139" t="s">
        <v>707</v>
      </c>
      <c r="B209" s="137" t="s">
        <v>669</v>
      </c>
      <c r="C209" s="147" t="s">
        <v>708</v>
      </c>
    </row>
    <row r="210" spans="1:3" ht="16.5" x14ac:dyDescent="0.2">
      <c r="A210" s="136" t="s">
        <v>188</v>
      </c>
      <c r="B210" s="137" t="s">
        <v>672</v>
      </c>
      <c r="C210" s="147" t="s">
        <v>523</v>
      </c>
    </row>
    <row r="211" spans="1:3" ht="16.5" x14ac:dyDescent="0.2">
      <c r="A211" s="136" t="s">
        <v>98</v>
      </c>
      <c r="B211" s="138" t="s">
        <v>676</v>
      </c>
      <c r="C211" s="147" t="s">
        <v>438</v>
      </c>
    </row>
    <row r="212" spans="1:3" ht="16.5" x14ac:dyDescent="0.2">
      <c r="A212" s="136" t="s">
        <v>100</v>
      </c>
      <c r="B212" s="137" t="s">
        <v>676</v>
      </c>
      <c r="C212" s="147" t="s">
        <v>440</v>
      </c>
    </row>
    <row r="213" spans="1:3" ht="16.5" x14ac:dyDescent="0.2">
      <c r="A213" s="136" t="s">
        <v>38</v>
      </c>
      <c r="B213" s="137" t="s">
        <v>676</v>
      </c>
      <c r="C213" s="147" t="s">
        <v>382</v>
      </c>
    </row>
    <row r="214" spans="1:3" ht="16.5" x14ac:dyDescent="0.2">
      <c r="A214" s="136" t="s">
        <v>73</v>
      </c>
      <c r="B214" s="137" t="s">
        <v>677</v>
      </c>
      <c r="C214" s="147" t="s">
        <v>415</v>
      </c>
    </row>
    <row r="215" spans="1:3" ht="16.5" x14ac:dyDescent="0.2">
      <c r="A215" s="136" t="s">
        <v>260</v>
      </c>
      <c r="B215" s="137" t="s">
        <v>668</v>
      </c>
      <c r="C215" s="147" t="s">
        <v>583</v>
      </c>
    </row>
    <row r="216" spans="1:3" ht="16.5" x14ac:dyDescent="0.2">
      <c r="A216" s="139" t="s">
        <v>637</v>
      </c>
      <c r="B216" s="137" t="s">
        <v>672</v>
      </c>
      <c r="C216" s="147" t="s">
        <v>709</v>
      </c>
    </row>
    <row r="217" spans="1:3" ht="16.5" x14ac:dyDescent="0.2">
      <c r="A217" s="139" t="s">
        <v>642</v>
      </c>
      <c r="B217" s="138" t="s">
        <v>672</v>
      </c>
      <c r="C217" s="147" t="s">
        <v>710</v>
      </c>
    </row>
    <row r="218" spans="1:3" ht="16.5" x14ac:dyDescent="0.2">
      <c r="A218" s="136" t="s">
        <v>179</v>
      </c>
      <c r="B218" s="137" t="s">
        <v>668</v>
      </c>
      <c r="C218" s="147" t="s">
        <v>516</v>
      </c>
    </row>
    <row r="219" spans="1:3" ht="16.5" x14ac:dyDescent="0.2">
      <c r="A219" s="136" t="s">
        <v>156</v>
      </c>
      <c r="B219" s="137" t="s">
        <v>669</v>
      </c>
      <c r="C219" s="147" t="s">
        <v>711</v>
      </c>
    </row>
    <row r="220" spans="1:3" ht="16.5" x14ac:dyDescent="0.2">
      <c r="A220" s="136" t="s">
        <v>109</v>
      </c>
      <c r="B220" s="137" t="s">
        <v>672</v>
      </c>
      <c r="C220" s="147" t="s">
        <v>449</v>
      </c>
    </row>
    <row r="221" spans="1:3" ht="16.5" x14ac:dyDescent="0.2">
      <c r="A221" s="136" t="s">
        <v>66</v>
      </c>
      <c r="B221" s="137" t="s">
        <v>669</v>
      </c>
      <c r="C221" s="147" t="s">
        <v>408</v>
      </c>
    </row>
    <row r="222" spans="1:3" ht="16.5" x14ac:dyDescent="0.2">
      <c r="A222" s="136" t="s">
        <v>27</v>
      </c>
      <c r="B222" s="137" t="s">
        <v>671</v>
      </c>
      <c r="C222" s="147" t="s">
        <v>370</v>
      </c>
    </row>
    <row r="223" spans="1:3" ht="16.5" x14ac:dyDescent="0.2">
      <c r="A223" s="136" t="s">
        <v>47</v>
      </c>
      <c r="B223" s="137" t="s">
        <v>674</v>
      </c>
      <c r="C223" s="147" t="s">
        <v>389</v>
      </c>
    </row>
    <row r="224" spans="1:3" ht="16.5" x14ac:dyDescent="0.2">
      <c r="A224" s="136" t="s">
        <v>19</v>
      </c>
      <c r="B224" s="137" t="s">
        <v>669</v>
      </c>
      <c r="C224" s="147" t="s">
        <v>363</v>
      </c>
    </row>
    <row r="225" spans="1:3" ht="16.5" x14ac:dyDescent="0.2">
      <c r="A225" s="136" t="s">
        <v>243</v>
      </c>
      <c r="B225" s="137" t="s">
        <v>669</v>
      </c>
      <c r="C225" s="147" t="s">
        <v>568</v>
      </c>
    </row>
    <row r="226" spans="1:3" ht="16.5" x14ac:dyDescent="0.2">
      <c r="A226" s="136" t="s">
        <v>113</v>
      </c>
      <c r="B226" s="137" t="s">
        <v>672</v>
      </c>
      <c r="C226" s="147" t="s">
        <v>453</v>
      </c>
    </row>
    <row r="227" spans="1:3" ht="16.5" x14ac:dyDescent="0.2">
      <c r="A227" s="136" t="s">
        <v>262</v>
      </c>
      <c r="B227" s="137" t="s">
        <v>668</v>
      </c>
      <c r="C227" s="147" t="s">
        <v>585</v>
      </c>
    </row>
    <row r="228" spans="1:3" ht="16.5" x14ac:dyDescent="0.2">
      <c r="A228" s="136" t="s">
        <v>138</v>
      </c>
      <c r="B228" s="137" t="s">
        <v>674</v>
      </c>
      <c r="C228" s="147" t="s">
        <v>477</v>
      </c>
    </row>
    <row r="229" spans="1:3" ht="16.5" x14ac:dyDescent="0.2">
      <c r="A229" s="136" t="s">
        <v>289</v>
      </c>
      <c r="B229" s="137" t="s">
        <v>669</v>
      </c>
      <c r="C229" s="147" t="s">
        <v>609</v>
      </c>
    </row>
    <row r="230" spans="1:3" ht="16.5" x14ac:dyDescent="0.2">
      <c r="A230" s="136" t="s">
        <v>77</v>
      </c>
      <c r="B230" s="137" t="s">
        <v>675</v>
      </c>
      <c r="C230" s="147" t="s">
        <v>418</v>
      </c>
    </row>
    <row r="231" spans="1:3" ht="16.5" x14ac:dyDescent="0.2">
      <c r="A231" s="136" t="s">
        <v>290</v>
      </c>
      <c r="B231" s="137" t="s">
        <v>669</v>
      </c>
      <c r="C231" s="147" t="s">
        <v>712</v>
      </c>
    </row>
    <row r="232" spans="1:3" ht="16.5" x14ac:dyDescent="0.2">
      <c r="A232" s="136" t="s">
        <v>204</v>
      </c>
      <c r="B232" s="137" t="s">
        <v>670</v>
      </c>
      <c r="C232" s="147" t="s">
        <v>713</v>
      </c>
    </row>
    <row r="233" spans="1:3" ht="16.5" x14ac:dyDescent="0.2">
      <c r="A233" s="136" t="s">
        <v>91</v>
      </c>
      <c r="B233" s="137" t="s">
        <v>668</v>
      </c>
      <c r="C233" s="147" t="s">
        <v>431</v>
      </c>
    </row>
    <row r="234" spans="1:3" ht="16.5" x14ac:dyDescent="0.2">
      <c r="A234" s="136" t="s">
        <v>103</v>
      </c>
      <c r="B234" s="137" t="s">
        <v>672</v>
      </c>
      <c r="C234" s="147" t="s">
        <v>443</v>
      </c>
    </row>
    <row r="235" spans="1:3" ht="16.5" x14ac:dyDescent="0.2">
      <c r="A235" s="136" t="s">
        <v>207</v>
      </c>
      <c r="B235" s="137" t="s">
        <v>670</v>
      </c>
      <c r="C235" s="147" t="s">
        <v>714</v>
      </c>
    </row>
    <row r="236" spans="1:3" ht="16.5" x14ac:dyDescent="0.2">
      <c r="A236" s="136" t="s">
        <v>296</v>
      </c>
      <c r="B236" s="137" t="s">
        <v>675</v>
      </c>
      <c r="C236" s="147" t="s">
        <v>614</v>
      </c>
    </row>
    <row r="237" spans="1:3" ht="16.5" x14ac:dyDescent="0.2">
      <c r="A237" s="136" t="s">
        <v>186</v>
      </c>
      <c r="B237" s="137" t="s">
        <v>669</v>
      </c>
      <c r="C237" s="147" t="s">
        <v>522</v>
      </c>
    </row>
    <row r="238" spans="1:3" ht="16.5" x14ac:dyDescent="0.2">
      <c r="A238" s="136" t="s">
        <v>36</v>
      </c>
      <c r="B238" s="137" t="s">
        <v>676</v>
      </c>
      <c r="C238" s="147" t="s">
        <v>380</v>
      </c>
    </row>
    <row r="239" spans="1:3" ht="16.5" x14ac:dyDescent="0.2">
      <c r="A239" s="136" t="s">
        <v>358</v>
      </c>
      <c r="B239" s="138" t="s">
        <v>670</v>
      </c>
      <c r="C239" s="147" t="s">
        <v>715</v>
      </c>
    </row>
    <row r="240" spans="1:3" ht="16.5" x14ac:dyDescent="0.2">
      <c r="A240" s="136" t="s">
        <v>165</v>
      </c>
      <c r="B240" s="137" t="s">
        <v>668</v>
      </c>
      <c r="C240" s="147" t="s">
        <v>503</v>
      </c>
    </row>
    <row r="241" spans="1:3" ht="16.5" x14ac:dyDescent="0.2">
      <c r="A241" s="136" t="s">
        <v>118</v>
      </c>
      <c r="B241" s="137" t="s">
        <v>672</v>
      </c>
      <c r="C241" s="147" t="s">
        <v>458</v>
      </c>
    </row>
    <row r="242" spans="1:3" ht="16.5" x14ac:dyDescent="0.2">
      <c r="A242" s="136" t="s">
        <v>212</v>
      </c>
      <c r="B242" s="137" t="s">
        <v>674</v>
      </c>
      <c r="C242" s="147" t="s">
        <v>540</v>
      </c>
    </row>
    <row r="243" spans="1:3" ht="16.5" x14ac:dyDescent="0.2">
      <c r="A243" s="136" t="s">
        <v>110</v>
      </c>
      <c r="B243" s="138" t="s">
        <v>672</v>
      </c>
      <c r="C243" s="147" t="s">
        <v>450</v>
      </c>
    </row>
    <row r="244" spans="1:3" ht="16.5" x14ac:dyDescent="0.2">
      <c r="A244" s="136" t="s">
        <v>224</v>
      </c>
      <c r="B244" s="137" t="s">
        <v>670</v>
      </c>
      <c r="C244" s="147" t="s">
        <v>552</v>
      </c>
    </row>
    <row r="245" spans="1:3" ht="16.5" x14ac:dyDescent="0.2">
      <c r="A245" s="136" t="s">
        <v>116</v>
      </c>
      <c r="B245" s="137" t="s">
        <v>672</v>
      </c>
      <c r="C245" s="147" t="s">
        <v>456</v>
      </c>
    </row>
    <row r="246" spans="1:3" ht="16.5" x14ac:dyDescent="0.2">
      <c r="A246" s="136" t="s">
        <v>76</v>
      </c>
      <c r="B246" s="137" t="s">
        <v>677</v>
      </c>
      <c r="C246" s="147" t="s">
        <v>417</v>
      </c>
    </row>
    <row r="247" spans="1:3" ht="16.5" x14ac:dyDescent="0.2">
      <c r="A247" s="136" t="s">
        <v>180</v>
      </c>
      <c r="B247" s="137" t="s">
        <v>668</v>
      </c>
      <c r="C247" s="147" t="s">
        <v>517</v>
      </c>
    </row>
    <row r="248" spans="1:3" ht="16.5" x14ac:dyDescent="0.2">
      <c r="A248" s="136" t="s">
        <v>126</v>
      </c>
      <c r="B248" s="137" t="s">
        <v>676</v>
      </c>
      <c r="C248" s="147" t="s">
        <v>465</v>
      </c>
    </row>
    <row r="249" spans="1:3" ht="16.5" x14ac:dyDescent="0.2">
      <c r="A249" s="136" t="s">
        <v>97</v>
      </c>
      <c r="B249" s="137" t="s">
        <v>670</v>
      </c>
      <c r="C249" s="147" t="s">
        <v>437</v>
      </c>
    </row>
    <row r="250" spans="1:3" ht="16.5" x14ac:dyDescent="0.2">
      <c r="A250" s="136" t="s">
        <v>163</v>
      </c>
      <c r="B250" s="137" t="s">
        <v>668</v>
      </c>
      <c r="C250" s="147" t="s">
        <v>501</v>
      </c>
    </row>
    <row r="251" spans="1:3" ht="16.5" x14ac:dyDescent="0.2">
      <c r="A251" s="136" t="s">
        <v>230</v>
      </c>
      <c r="B251" s="137" t="s">
        <v>669</v>
      </c>
      <c r="C251" s="147" t="s">
        <v>557</v>
      </c>
    </row>
    <row r="252" spans="1:3" ht="16.5" x14ac:dyDescent="0.2">
      <c r="A252" s="139" t="s">
        <v>638</v>
      </c>
      <c r="B252" s="137" t="s">
        <v>669</v>
      </c>
      <c r="C252" s="147" t="s">
        <v>716</v>
      </c>
    </row>
    <row r="253" spans="1:3" ht="16.5" x14ac:dyDescent="0.2">
      <c r="A253" s="136" t="s">
        <v>155</v>
      </c>
      <c r="B253" s="137" t="s">
        <v>669</v>
      </c>
      <c r="C253" s="147" t="s">
        <v>494</v>
      </c>
    </row>
    <row r="254" spans="1:3" ht="16.5" x14ac:dyDescent="0.2">
      <c r="A254" s="136" t="s">
        <v>229</v>
      </c>
      <c r="B254" s="137" t="s">
        <v>670</v>
      </c>
      <c r="C254" s="147" t="s">
        <v>717</v>
      </c>
    </row>
    <row r="255" spans="1:3" ht="16.5" x14ac:dyDescent="0.2">
      <c r="A255" s="136" t="s">
        <v>69</v>
      </c>
      <c r="B255" s="137" t="s">
        <v>671</v>
      </c>
      <c r="C255" s="147" t="s">
        <v>411</v>
      </c>
    </row>
    <row r="256" spans="1:3" ht="16.5" x14ac:dyDescent="0.2">
      <c r="A256" s="136" t="s">
        <v>49</v>
      </c>
      <c r="B256" s="137" t="s">
        <v>671</v>
      </c>
      <c r="C256" s="147" t="s">
        <v>391</v>
      </c>
    </row>
    <row r="257" spans="1:3" ht="16.5" x14ac:dyDescent="0.2">
      <c r="A257" s="136" t="s">
        <v>322</v>
      </c>
      <c r="B257" s="137" t="s">
        <v>677</v>
      </c>
      <c r="C257" s="147" t="s">
        <v>372</v>
      </c>
    </row>
    <row r="258" spans="1:3" ht="16.5" x14ac:dyDescent="0.2">
      <c r="A258" s="136" t="s">
        <v>187</v>
      </c>
      <c r="B258" s="137" t="s">
        <v>672</v>
      </c>
      <c r="C258" s="147" t="s">
        <v>718</v>
      </c>
    </row>
    <row r="259" spans="1:3" ht="16.5" x14ac:dyDescent="0.2">
      <c r="A259" s="136" t="s">
        <v>286</v>
      </c>
      <c r="B259" s="138" t="s">
        <v>669</v>
      </c>
      <c r="C259" s="147" t="s">
        <v>606</v>
      </c>
    </row>
    <row r="260" spans="1:3" ht="16.5" x14ac:dyDescent="0.2">
      <c r="A260" s="136" t="s">
        <v>215</v>
      </c>
      <c r="B260" s="137" t="s">
        <v>674</v>
      </c>
      <c r="C260" s="147" t="s">
        <v>543</v>
      </c>
    </row>
    <row r="261" spans="1:3" ht="16.5" x14ac:dyDescent="0.2">
      <c r="A261" s="136" t="s">
        <v>226</v>
      </c>
      <c r="B261" s="137" t="s">
        <v>670</v>
      </c>
      <c r="C261" s="147" t="s">
        <v>554</v>
      </c>
    </row>
    <row r="262" spans="1:3" ht="16.5" x14ac:dyDescent="0.2">
      <c r="A262" s="139" t="s">
        <v>643</v>
      </c>
      <c r="B262" s="137" t="s">
        <v>672</v>
      </c>
      <c r="C262" s="147" t="s">
        <v>719</v>
      </c>
    </row>
    <row r="263" spans="1:3" ht="16.5" x14ac:dyDescent="0.2">
      <c r="A263" s="139" t="s">
        <v>639</v>
      </c>
      <c r="B263" s="137" t="s">
        <v>672</v>
      </c>
      <c r="C263" s="147" t="s">
        <v>720</v>
      </c>
    </row>
    <row r="264" spans="1:3" ht="16.5" x14ac:dyDescent="0.2">
      <c r="A264" s="139" t="s">
        <v>640</v>
      </c>
      <c r="B264" s="137" t="s">
        <v>672</v>
      </c>
      <c r="C264" s="147" t="s">
        <v>721</v>
      </c>
    </row>
    <row r="265" spans="1:3" ht="16.5" x14ac:dyDescent="0.2">
      <c r="A265" s="136" t="s">
        <v>250</v>
      </c>
      <c r="B265" s="138" t="s">
        <v>669</v>
      </c>
      <c r="C265" s="147" t="s">
        <v>575</v>
      </c>
    </row>
    <row r="266" spans="1:3" ht="16.5" x14ac:dyDescent="0.2">
      <c r="A266" s="136" t="s">
        <v>192</v>
      </c>
      <c r="B266" s="137" t="s">
        <v>672</v>
      </c>
      <c r="C266" s="147" t="s">
        <v>722</v>
      </c>
    </row>
    <row r="267" spans="1:3" ht="16.5" x14ac:dyDescent="0.2">
      <c r="A267" s="136" t="s">
        <v>299</v>
      </c>
      <c r="B267" s="137" t="s">
        <v>675</v>
      </c>
      <c r="C267" s="147" t="s">
        <v>617</v>
      </c>
    </row>
    <row r="268" spans="1:3" ht="16.5" x14ac:dyDescent="0.2">
      <c r="A268" s="136">
        <v>18902</v>
      </c>
      <c r="B268" s="137" t="s">
        <v>723</v>
      </c>
      <c r="C268" s="147" t="s">
        <v>724</v>
      </c>
    </row>
    <row r="269" spans="1:3" ht="16.5" x14ac:dyDescent="0.2">
      <c r="A269" s="136" t="s">
        <v>189</v>
      </c>
      <c r="B269" s="137" t="s">
        <v>672</v>
      </c>
      <c r="C269" s="147" t="s">
        <v>524</v>
      </c>
    </row>
    <row r="270" spans="1:3" ht="16.5" x14ac:dyDescent="0.2">
      <c r="A270" s="136" t="s">
        <v>88</v>
      </c>
      <c r="B270" s="137" t="s">
        <v>668</v>
      </c>
      <c r="C270" s="147" t="s">
        <v>428</v>
      </c>
    </row>
    <row r="271" spans="1:3" ht="16.5" x14ac:dyDescent="0.2">
      <c r="A271" s="136" t="s">
        <v>115</v>
      </c>
      <c r="B271" s="137" t="s">
        <v>672</v>
      </c>
      <c r="C271" s="147" t="s">
        <v>455</v>
      </c>
    </row>
    <row r="272" spans="1:3" ht="16.5" x14ac:dyDescent="0.2">
      <c r="A272" s="136" t="s">
        <v>281</v>
      </c>
      <c r="B272" s="137" t="s">
        <v>669</v>
      </c>
      <c r="C272" s="147" t="s">
        <v>601</v>
      </c>
    </row>
    <row r="273" spans="1:3" ht="16.5" x14ac:dyDescent="0.2">
      <c r="A273" s="136" t="s">
        <v>263</v>
      </c>
      <c r="B273" s="137" t="s">
        <v>668</v>
      </c>
      <c r="C273" s="147" t="s">
        <v>586</v>
      </c>
    </row>
    <row r="274" spans="1:3" ht="16.5" x14ac:dyDescent="0.2">
      <c r="A274" s="136" t="s">
        <v>128</v>
      </c>
      <c r="B274" s="137" t="s">
        <v>675</v>
      </c>
      <c r="C274" s="147" t="s">
        <v>468</v>
      </c>
    </row>
    <row r="275" spans="1:3" ht="16.5" x14ac:dyDescent="0.2">
      <c r="A275" s="136" t="s">
        <v>149</v>
      </c>
      <c r="B275" s="137" t="s">
        <v>668</v>
      </c>
      <c r="C275" s="147" t="s">
        <v>488</v>
      </c>
    </row>
    <row r="276" spans="1:3" ht="16.5" x14ac:dyDescent="0.2">
      <c r="A276" s="136" t="s">
        <v>176</v>
      </c>
      <c r="B276" s="137" t="s">
        <v>677</v>
      </c>
      <c r="C276" s="147" t="s">
        <v>513</v>
      </c>
    </row>
    <row r="277" spans="1:3" ht="16.5" x14ac:dyDescent="0.2">
      <c r="A277" s="136" t="s">
        <v>300</v>
      </c>
      <c r="B277" s="137" t="s">
        <v>675</v>
      </c>
      <c r="C277" s="147" t="s">
        <v>618</v>
      </c>
    </row>
    <row r="278" spans="1:3" ht="16.5" x14ac:dyDescent="0.2">
      <c r="A278" s="136" t="s">
        <v>268</v>
      </c>
      <c r="B278" s="137" t="s">
        <v>671</v>
      </c>
      <c r="C278" s="147" t="s">
        <v>591</v>
      </c>
    </row>
    <row r="279" spans="1:3" ht="16.5" x14ac:dyDescent="0.2">
      <c r="A279" s="136" t="s">
        <v>51</v>
      </c>
      <c r="B279" s="137" t="s">
        <v>674</v>
      </c>
      <c r="C279" s="147" t="s">
        <v>393</v>
      </c>
    </row>
    <row r="280" spans="1:3" ht="16.5" x14ac:dyDescent="0.2">
      <c r="A280" s="136" t="s">
        <v>135</v>
      </c>
      <c r="B280" s="137" t="s">
        <v>674</v>
      </c>
      <c r="C280" s="147" t="s">
        <v>474</v>
      </c>
    </row>
    <row r="281" spans="1:3" ht="16.5" x14ac:dyDescent="0.2">
      <c r="A281" s="136" t="s">
        <v>112</v>
      </c>
      <c r="B281" s="137" t="s">
        <v>672</v>
      </c>
      <c r="C281" s="147" t="s">
        <v>452</v>
      </c>
    </row>
    <row r="282" spans="1:3" ht="16.5" x14ac:dyDescent="0.2">
      <c r="A282" s="136" t="s">
        <v>258</v>
      </c>
      <c r="B282" s="137" t="s">
        <v>668</v>
      </c>
      <c r="C282" s="147" t="s">
        <v>581</v>
      </c>
    </row>
    <row r="283" spans="1:3" ht="16.5" x14ac:dyDescent="0.2">
      <c r="A283" s="136" t="s">
        <v>292</v>
      </c>
      <c r="B283" s="137" t="s">
        <v>675</v>
      </c>
      <c r="C283" s="147" t="s">
        <v>611</v>
      </c>
    </row>
    <row r="284" spans="1:3" ht="16.5" x14ac:dyDescent="0.2">
      <c r="A284" s="136" t="s">
        <v>191</v>
      </c>
      <c r="B284" s="137" t="s">
        <v>672</v>
      </c>
      <c r="C284" s="147" t="s">
        <v>526</v>
      </c>
    </row>
    <row r="285" spans="1:3" ht="16.5" x14ac:dyDescent="0.2">
      <c r="A285" s="136" t="s">
        <v>247</v>
      </c>
      <c r="B285" s="137" t="s">
        <v>669</v>
      </c>
      <c r="C285" s="147" t="s">
        <v>572</v>
      </c>
    </row>
    <row r="286" spans="1:3" ht="16.5" x14ac:dyDescent="0.2">
      <c r="A286" s="136" t="s">
        <v>39</v>
      </c>
      <c r="B286" s="137" t="s">
        <v>674</v>
      </c>
      <c r="C286" s="147" t="s">
        <v>383</v>
      </c>
    </row>
    <row r="287" spans="1:3" ht="16.5" x14ac:dyDescent="0.2">
      <c r="A287" s="136" t="s">
        <v>108</v>
      </c>
      <c r="B287" s="137" t="s">
        <v>672</v>
      </c>
      <c r="C287" s="147" t="s">
        <v>448</v>
      </c>
    </row>
    <row r="288" spans="1:3" ht="16.5" x14ac:dyDescent="0.2">
      <c r="A288" s="136">
        <v>34974</v>
      </c>
      <c r="B288" s="137" t="s">
        <v>723</v>
      </c>
      <c r="C288" s="147" t="s">
        <v>725</v>
      </c>
    </row>
    <row r="289" spans="1:3" ht="16.5" x14ac:dyDescent="0.2">
      <c r="A289" s="136">
        <v>34975</v>
      </c>
      <c r="B289" s="137" t="s">
        <v>723</v>
      </c>
      <c r="C289" s="147" t="s">
        <v>726</v>
      </c>
    </row>
    <row r="290" spans="1:3" ht="16.5" x14ac:dyDescent="0.2">
      <c r="A290" s="136" t="s">
        <v>264</v>
      </c>
      <c r="B290" s="137" t="s">
        <v>674</v>
      </c>
      <c r="C290" s="147" t="s">
        <v>587</v>
      </c>
    </row>
    <row r="291" spans="1:3" ht="16.5" x14ac:dyDescent="0.2">
      <c r="A291" s="136" t="s">
        <v>72</v>
      </c>
      <c r="B291" s="137" t="s">
        <v>675</v>
      </c>
      <c r="C291" s="147" t="s">
        <v>414</v>
      </c>
    </row>
    <row r="292" spans="1:3" ht="16.5" x14ac:dyDescent="0.2">
      <c r="A292" s="136" t="s">
        <v>270</v>
      </c>
      <c r="B292" s="137" t="s">
        <v>671</v>
      </c>
      <c r="C292" s="147" t="s">
        <v>592</v>
      </c>
    </row>
    <row r="293" spans="1:3" ht="16.5" x14ac:dyDescent="0.2">
      <c r="A293" s="136" t="s">
        <v>266</v>
      </c>
      <c r="B293" s="137" t="s">
        <v>671</v>
      </c>
      <c r="C293" s="147" t="s">
        <v>589</v>
      </c>
    </row>
    <row r="294" spans="1:3" ht="16.5" x14ac:dyDescent="0.2">
      <c r="A294" s="136" t="s">
        <v>304</v>
      </c>
      <c r="B294" s="137" t="s">
        <v>675</v>
      </c>
      <c r="C294" s="147" t="s">
        <v>622</v>
      </c>
    </row>
    <row r="295" spans="1:3" ht="16.5" x14ac:dyDescent="0.2">
      <c r="A295" s="136" t="s">
        <v>74</v>
      </c>
      <c r="B295" s="137" t="s">
        <v>677</v>
      </c>
      <c r="C295" s="147" t="s">
        <v>416</v>
      </c>
    </row>
    <row r="296" spans="1:3" ht="16.5" x14ac:dyDescent="0.2">
      <c r="A296" s="136" t="s">
        <v>43</v>
      </c>
      <c r="B296" s="137" t="s">
        <v>674</v>
      </c>
      <c r="C296" s="147" t="s">
        <v>386</v>
      </c>
    </row>
    <row r="297" spans="1:3" ht="16.5" x14ac:dyDescent="0.2">
      <c r="A297" s="136" t="s">
        <v>15</v>
      </c>
      <c r="B297" s="137" t="s">
        <v>669</v>
      </c>
      <c r="C297" s="147" t="s">
        <v>359</v>
      </c>
    </row>
    <row r="298" spans="1:3" ht="16.5" x14ac:dyDescent="0.2">
      <c r="A298" s="136" t="s">
        <v>61</v>
      </c>
      <c r="B298" s="137" t="s">
        <v>677</v>
      </c>
      <c r="C298" s="147" t="s">
        <v>403</v>
      </c>
    </row>
    <row r="299" spans="1:3" ht="16.5" x14ac:dyDescent="0.2">
      <c r="A299" s="136" t="s">
        <v>246</v>
      </c>
      <c r="B299" s="138" t="s">
        <v>669</v>
      </c>
      <c r="C299" s="147" t="s">
        <v>571</v>
      </c>
    </row>
    <row r="300" spans="1:3" ht="16.5" x14ac:dyDescent="0.2">
      <c r="A300" s="136" t="s">
        <v>33</v>
      </c>
      <c r="B300" s="137" t="s">
        <v>677</v>
      </c>
      <c r="C300" s="147" t="s">
        <v>377</v>
      </c>
    </row>
    <row r="301" spans="1:3" ht="16.5" x14ac:dyDescent="0.2">
      <c r="A301" s="136" t="s">
        <v>305</v>
      </c>
      <c r="B301" s="137" t="s">
        <v>675</v>
      </c>
      <c r="C301" s="147" t="s">
        <v>727</v>
      </c>
    </row>
    <row r="302" spans="1:3" ht="16.5" x14ac:dyDescent="0.2">
      <c r="A302" s="136" t="s">
        <v>241</v>
      </c>
      <c r="B302" s="137" t="s">
        <v>669</v>
      </c>
      <c r="C302" s="147" t="s">
        <v>728</v>
      </c>
    </row>
    <row r="303" spans="1:3" ht="16.5" x14ac:dyDescent="0.2">
      <c r="A303" s="139" t="s">
        <v>661</v>
      </c>
      <c r="B303" s="137" t="s">
        <v>670</v>
      </c>
      <c r="C303" s="147" t="s">
        <v>729</v>
      </c>
    </row>
    <row r="304" spans="1:3" ht="16.5" x14ac:dyDescent="0.2">
      <c r="A304" s="136" t="s">
        <v>153</v>
      </c>
      <c r="B304" s="137" t="s">
        <v>668</v>
      </c>
      <c r="C304" s="147" t="s">
        <v>492</v>
      </c>
    </row>
    <row r="305" spans="1:3" ht="16.5" x14ac:dyDescent="0.2">
      <c r="A305" s="136" t="s">
        <v>200</v>
      </c>
      <c r="B305" s="137" t="s">
        <v>672</v>
      </c>
      <c r="C305" s="147" t="s">
        <v>533</v>
      </c>
    </row>
    <row r="306" spans="1:3" ht="16.5" x14ac:dyDescent="0.2">
      <c r="A306" s="136" t="s">
        <v>140</v>
      </c>
      <c r="B306" s="137" t="s">
        <v>674</v>
      </c>
      <c r="C306" s="147" t="s">
        <v>479</v>
      </c>
    </row>
    <row r="307" spans="1:3" ht="16.5" x14ac:dyDescent="0.2">
      <c r="A307" s="139" t="s">
        <v>658</v>
      </c>
      <c r="B307" s="137" t="s">
        <v>672</v>
      </c>
      <c r="C307" s="147" t="s">
        <v>730</v>
      </c>
    </row>
    <row r="308" spans="1:3" ht="16.5" x14ac:dyDescent="0.2">
      <c r="A308" s="139" t="s">
        <v>160</v>
      </c>
      <c r="B308" s="137" t="s">
        <v>669</v>
      </c>
      <c r="C308" s="147" t="s">
        <v>498</v>
      </c>
    </row>
    <row r="309" spans="1:3" ht="16.5" x14ac:dyDescent="0.2">
      <c r="A309" s="136" t="s">
        <v>182</v>
      </c>
      <c r="B309" s="137" t="s">
        <v>668</v>
      </c>
      <c r="C309" s="147" t="s">
        <v>518</v>
      </c>
    </row>
    <row r="310" spans="1:3" ht="16.5" x14ac:dyDescent="0.2">
      <c r="A310" s="136" t="s">
        <v>80</v>
      </c>
      <c r="B310" s="137" t="s">
        <v>677</v>
      </c>
      <c r="C310" s="147" t="s">
        <v>421</v>
      </c>
    </row>
    <row r="311" spans="1:3" ht="16.5" x14ac:dyDescent="0.2">
      <c r="A311" s="136" t="s">
        <v>147</v>
      </c>
      <c r="B311" s="137" t="s">
        <v>668</v>
      </c>
      <c r="C311" s="147" t="s">
        <v>486</v>
      </c>
    </row>
    <row r="312" spans="1:3" ht="16.5" x14ac:dyDescent="0.2">
      <c r="A312" s="136" t="s">
        <v>92</v>
      </c>
      <c r="B312" s="138" t="s">
        <v>668</v>
      </c>
      <c r="C312" s="147" t="s">
        <v>432</v>
      </c>
    </row>
    <row r="313" spans="1:3" ht="16.5" x14ac:dyDescent="0.2">
      <c r="A313" s="136" t="s">
        <v>132</v>
      </c>
      <c r="B313" s="137" t="s">
        <v>674</v>
      </c>
      <c r="C313" s="147" t="s">
        <v>471</v>
      </c>
    </row>
    <row r="314" spans="1:3" ht="16.5" x14ac:dyDescent="0.2">
      <c r="A314" s="136" t="s">
        <v>54</v>
      </c>
      <c r="B314" s="137" t="s">
        <v>674</v>
      </c>
      <c r="C314" s="147" t="s">
        <v>396</v>
      </c>
    </row>
    <row r="315" spans="1:3" ht="16.5" x14ac:dyDescent="0.2">
      <c r="A315" s="136" t="s">
        <v>294</v>
      </c>
      <c r="B315" s="137" t="s">
        <v>675</v>
      </c>
      <c r="C315" s="147" t="s">
        <v>613</v>
      </c>
    </row>
    <row r="316" spans="1:3" ht="16.5" x14ac:dyDescent="0.2">
      <c r="A316" s="136" t="s">
        <v>256</v>
      </c>
      <c r="B316" s="137" t="s">
        <v>668</v>
      </c>
      <c r="C316" s="147" t="s">
        <v>579</v>
      </c>
    </row>
    <row r="317" spans="1:3" ht="16.5" x14ac:dyDescent="0.2">
      <c r="A317" s="136" t="s">
        <v>303</v>
      </c>
      <c r="B317" s="137" t="s">
        <v>675</v>
      </c>
      <c r="C317" s="147" t="s">
        <v>621</v>
      </c>
    </row>
  </sheetData>
  <autoFilter ref="A1:B309" xr:uid="{00000000-0009-0000-0000-000000000000}">
    <sortState xmlns:xlrd2="http://schemas.microsoft.com/office/spreadsheetml/2017/richdata2" ref="A2:B309">
      <sortCondition ref="A2:A309"/>
    </sortState>
  </autoFilter>
  <sortState xmlns:xlrd2="http://schemas.microsoft.com/office/spreadsheetml/2017/richdata2" ref="A2:B299">
    <sortCondition ref="B2:B29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49"/>
  <sheetViews>
    <sheetView tabSelected="1" showWhiteSpace="0" zoomScale="90" zoomScaleNormal="90" zoomScaleSheetLayoutView="100" workbookViewId="0">
      <selection activeCell="B3" sqref="B3:C3"/>
    </sheetView>
  </sheetViews>
  <sheetFormatPr defaultColWidth="9.140625" defaultRowHeight="12.75" x14ac:dyDescent="0.2"/>
  <cols>
    <col min="1" max="1" width="42.28515625" style="3" customWidth="1"/>
    <col min="2" max="2" width="15.85546875" style="3" customWidth="1"/>
    <col min="3" max="3" width="12.5703125" style="3" customWidth="1"/>
    <col min="4" max="4" width="17.85546875" style="3" customWidth="1"/>
    <col min="5" max="5" width="17.140625" style="3" customWidth="1"/>
    <col min="6" max="7" width="7.5703125" style="4" customWidth="1"/>
    <col min="8" max="8" width="15.42578125" style="4" bestFit="1" customWidth="1"/>
    <col min="9" max="9" width="10.28515625" style="4" hidden="1" customWidth="1"/>
    <col min="10" max="16384" width="9.140625" style="4"/>
  </cols>
  <sheetData>
    <row r="1" spans="1:9" s="2" customFormat="1" ht="14.25" x14ac:dyDescent="0.2">
      <c r="A1" s="158" t="s">
        <v>13</v>
      </c>
      <c r="B1" s="158"/>
      <c r="C1" s="158"/>
      <c r="D1" s="158"/>
      <c r="E1" s="158"/>
    </row>
    <row r="2" spans="1:9" ht="15" thickBot="1" x14ac:dyDescent="0.25">
      <c r="A2" s="89"/>
      <c r="B2" s="165" t="s">
        <v>796</v>
      </c>
      <c r="C2" s="165"/>
      <c r="D2" s="89"/>
      <c r="E2" s="89"/>
      <c r="I2" s="30" t="s">
        <v>733</v>
      </c>
    </row>
    <row r="3" spans="1:9" ht="15" thickBot="1" x14ac:dyDescent="0.25">
      <c r="A3" s="90" t="s">
        <v>1</v>
      </c>
      <c r="B3" s="159"/>
      <c r="C3" s="160"/>
      <c r="D3" s="91"/>
      <c r="E3" s="92"/>
      <c r="F3" s="5"/>
      <c r="G3" s="5"/>
      <c r="H3" s="5"/>
      <c r="I3" s="31" t="s">
        <v>734</v>
      </c>
    </row>
    <row r="4" spans="1:9" ht="14.25" x14ac:dyDescent="0.2">
      <c r="A4" s="93" t="s">
        <v>14</v>
      </c>
      <c r="B4" s="161" t="str">
        <f>IF(ISERROR(VLOOKUP(B3,'District List'!$A$1:$C$317,3,FALSE)=TRUE)," ",(VLOOKUP(B3,'District List'!$A$1:$C$317,3,FALSE)))</f>
        <v xml:space="preserve"> </v>
      </c>
      <c r="C4" s="162"/>
      <c r="D4" s="94"/>
      <c r="E4" s="95"/>
      <c r="F4" s="5"/>
      <c r="G4" s="5"/>
      <c r="H4" s="5"/>
      <c r="I4" s="5"/>
    </row>
    <row r="5" spans="1:9" ht="14.25" x14ac:dyDescent="0.2">
      <c r="A5" s="93"/>
      <c r="B5" s="96"/>
      <c r="C5" s="96"/>
      <c r="D5" s="94"/>
      <c r="E5" s="95"/>
      <c r="F5" s="5"/>
      <c r="G5" s="5"/>
      <c r="H5" s="5"/>
      <c r="I5" s="5"/>
    </row>
    <row r="6" spans="1:9" ht="30.75" customHeight="1" thickBot="1" x14ac:dyDescent="0.25">
      <c r="A6" s="166" t="s">
        <v>665</v>
      </c>
      <c r="B6" s="167"/>
      <c r="C6" s="167"/>
      <c r="D6" s="167"/>
      <c r="E6" s="168"/>
      <c r="F6" s="5"/>
      <c r="G6" s="5"/>
      <c r="H6" s="5"/>
      <c r="I6" s="5"/>
    </row>
    <row r="7" spans="1:9" ht="28.5" customHeight="1" x14ac:dyDescent="0.2">
      <c r="A7" s="169" t="s">
        <v>735</v>
      </c>
      <c r="B7" s="170"/>
      <c r="C7" s="170"/>
      <c r="D7" s="170"/>
      <c r="E7" s="171"/>
      <c r="F7" s="5"/>
      <c r="G7" s="5"/>
      <c r="H7" s="5"/>
      <c r="I7" s="5"/>
    </row>
    <row r="8" spans="1:9" ht="22.5" customHeight="1" thickBot="1" x14ac:dyDescent="0.25">
      <c r="A8" s="169"/>
      <c r="B8" s="170"/>
      <c r="C8" s="170"/>
      <c r="D8" s="170"/>
      <c r="E8" s="172"/>
      <c r="F8" s="5"/>
      <c r="G8" s="5"/>
      <c r="H8" s="5"/>
      <c r="I8" s="5"/>
    </row>
    <row r="9" spans="1:9" ht="14.25" x14ac:dyDescent="0.2">
      <c r="A9" s="99"/>
      <c r="B9" s="100"/>
      <c r="C9" s="100"/>
      <c r="D9" s="100"/>
      <c r="E9" s="101"/>
      <c r="F9" s="5"/>
      <c r="G9" s="5"/>
      <c r="H9" s="5"/>
      <c r="I9" s="5"/>
    </row>
    <row r="10" spans="1:9" ht="14.25" x14ac:dyDescent="0.2">
      <c r="A10" s="99" t="s">
        <v>663</v>
      </c>
      <c r="B10" s="100"/>
      <c r="C10" s="100"/>
      <c r="D10" s="100"/>
      <c r="E10" s="101"/>
      <c r="F10" s="5"/>
      <c r="G10" s="5"/>
      <c r="H10" s="5"/>
      <c r="I10" s="5"/>
    </row>
    <row r="11" spans="1:9" ht="14.25" x14ac:dyDescent="0.2">
      <c r="A11" s="99" t="s">
        <v>12</v>
      </c>
      <c r="B11" s="96"/>
      <c r="C11" s="96"/>
      <c r="D11" s="94"/>
      <c r="E11" s="95"/>
      <c r="F11" s="5"/>
      <c r="G11" s="5"/>
      <c r="H11" s="5"/>
      <c r="I11" s="5"/>
    </row>
    <row r="12" spans="1:9" ht="14.25" x14ac:dyDescent="0.2">
      <c r="A12" s="99" t="s">
        <v>800</v>
      </c>
      <c r="B12" s="102"/>
      <c r="C12" s="102"/>
      <c r="D12" s="102"/>
      <c r="E12" s="95"/>
      <c r="F12" s="5"/>
      <c r="G12" s="5"/>
      <c r="H12" s="5"/>
      <c r="I12" s="5"/>
    </row>
    <row r="13" spans="1:9" ht="15" thickBot="1" x14ac:dyDescent="0.25">
      <c r="A13" s="97"/>
      <c r="B13" s="89"/>
      <c r="C13" s="89"/>
      <c r="D13" s="89"/>
      <c r="E13" s="98"/>
    </row>
    <row r="14" spans="1:9" ht="15" thickBot="1" x14ac:dyDescent="0.25">
      <c r="A14" s="97" t="s">
        <v>324</v>
      </c>
      <c r="B14" s="89"/>
      <c r="C14" s="89"/>
      <c r="D14" s="89"/>
      <c r="E14" s="37"/>
    </row>
    <row r="15" spans="1:9" ht="14.25" x14ac:dyDescent="0.2">
      <c r="A15" s="97"/>
      <c r="B15" s="89"/>
      <c r="C15" s="89"/>
      <c r="D15" s="89"/>
      <c r="E15" s="103"/>
    </row>
    <row r="16" spans="1:9" ht="15" thickBot="1" x14ac:dyDescent="0.25">
      <c r="A16" s="97"/>
      <c r="B16" s="89"/>
      <c r="C16" s="89"/>
      <c r="D16" s="89"/>
      <c r="E16" s="98"/>
    </row>
    <row r="17" spans="1:15" ht="15" thickBot="1" x14ac:dyDescent="0.25">
      <c r="A17" s="104" t="s">
        <v>2</v>
      </c>
      <c r="B17" s="105"/>
      <c r="C17" s="105"/>
      <c r="D17" s="105"/>
      <c r="E17" s="106"/>
    </row>
    <row r="18" spans="1:15" ht="15" thickBot="1" x14ac:dyDescent="0.25">
      <c r="A18" s="99" t="s">
        <v>307</v>
      </c>
      <c r="B18" s="163"/>
      <c r="C18" s="164"/>
      <c r="D18" s="107"/>
      <c r="E18" s="98"/>
      <c r="F18" s="6"/>
      <c r="G18" s="7"/>
      <c r="K18" s="7"/>
      <c r="L18" s="8"/>
      <c r="M18" s="8"/>
      <c r="N18" s="8"/>
      <c r="O18" s="7"/>
    </row>
    <row r="19" spans="1:15" ht="14.25" x14ac:dyDescent="0.2">
      <c r="A19" s="108"/>
      <c r="B19" s="94"/>
      <c r="C19" s="94"/>
      <c r="D19" s="94"/>
      <c r="E19" s="95"/>
      <c r="F19" s="5"/>
      <c r="G19" s="5"/>
      <c r="H19" s="5"/>
      <c r="M19" s="7"/>
      <c r="N19" s="7"/>
      <c r="O19" s="7"/>
    </row>
    <row r="20" spans="1:15" ht="43.5" thickBot="1" x14ac:dyDescent="0.25">
      <c r="A20" s="109"/>
      <c r="B20" s="96" t="s">
        <v>11</v>
      </c>
      <c r="C20" s="96" t="s">
        <v>630</v>
      </c>
      <c r="D20" s="96" t="s">
        <v>3</v>
      </c>
      <c r="E20" s="110" t="s">
        <v>10</v>
      </c>
    </row>
    <row r="21" spans="1:15" ht="15" thickBot="1" x14ac:dyDescent="0.25">
      <c r="A21" s="97" t="s">
        <v>4</v>
      </c>
      <c r="B21" s="38"/>
      <c r="C21" s="39"/>
      <c r="D21" s="40"/>
      <c r="E21" s="41">
        <f>(B21*1.5184)*C21*D21</f>
        <v>0</v>
      </c>
      <c r="F21" s="6"/>
      <c r="G21" s="7"/>
      <c r="H21" s="15"/>
    </row>
    <row r="22" spans="1:15" ht="14.25" x14ac:dyDescent="0.2">
      <c r="A22" s="97"/>
      <c r="B22" s="111"/>
      <c r="C22" s="112"/>
      <c r="D22" s="112"/>
      <c r="E22" s="113"/>
      <c r="F22" s="6"/>
      <c r="G22" s="7"/>
      <c r="H22" s="15"/>
    </row>
    <row r="23" spans="1:15" ht="14.25" x14ac:dyDescent="0.2">
      <c r="A23" s="97" t="s">
        <v>9</v>
      </c>
      <c r="B23" s="89" t="s">
        <v>628</v>
      </c>
      <c r="C23" s="114"/>
      <c r="D23" s="114"/>
      <c r="E23" s="42">
        <f>IFERROR(VLOOKUP($B$3,'22-23_F-196_Data'!$A$1:$H$307,3,0),0)</f>
        <v>0</v>
      </c>
      <c r="F23" s="6"/>
      <c r="G23" s="7"/>
      <c r="H23" s="10"/>
    </row>
    <row r="24" spans="1:15" ht="14.25" x14ac:dyDescent="0.2">
      <c r="A24" s="97" t="s">
        <v>308</v>
      </c>
      <c r="B24" s="89" t="s">
        <v>6</v>
      </c>
      <c r="C24" s="89"/>
      <c r="D24" s="89"/>
      <c r="E24" s="42">
        <f>IFERROR(VLOOKUP($B$3,'22-23_F-196_Data'!$A$1:$H$307,4,0),0)</f>
        <v>0</v>
      </c>
      <c r="F24" s="6"/>
      <c r="G24" s="7"/>
      <c r="H24" s="10"/>
    </row>
    <row r="25" spans="1:15" ht="14.25" x14ac:dyDescent="0.2">
      <c r="A25" s="89"/>
      <c r="B25" s="89" t="s">
        <v>7</v>
      </c>
      <c r="C25" s="89"/>
      <c r="D25" s="89"/>
      <c r="E25" s="42">
        <f>IFERROR(VLOOKUP($B$3,'22-23_F-196_Data'!$A$1:$H$307,5,0),0)</f>
        <v>0</v>
      </c>
      <c r="F25" s="6"/>
      <c r="G25" s="7"/>
      <c r="H25" s="10"/>
    </row>
    <row r="26" spans="1:15" ht="14.25" x14ac:dyDescent="0.2">
      <c r="A26" s="97"/>
      <c r="B26" s="89" t="s">
        <v>5</v>
      </c>
      <c r="C26" s="89"/>
      <c r="D26" s="89"/>
      <c r="E26" s="42">
        <f>IFERROR(VLOOKUP($B$3,'22-23_F-196_Data'!$A$1:$H$307,6,0),0)</f>
        <v>0</v>
      </c>
      <c r="F26" s="6"/>
      <c r="G26" s="7"/>
      <c r="H26" s="10"/>
    </row>
    <row r="27" spans="1:15" ht="14.25" x14ac:dyDescent="0.2">
      <c r="A27" s="97"/>
      <c r="B27" s="89" t="s">
        <v>8</v>
      </c>
      <c r="C27" s="89"/>
      <c r="D27" s="89"/>
      <c r="E27" s="42">
        <f>IFERROR(VLOOKUP($B$3,'22-23_F-196_Data'!$A$1:$H$307,7,0),0)</f>
        <v>0</v>
      </c>
      <c r="F27" s="6"/>
      <c r="G27" s="7"/>
      <c r="H27" s="10"/>
    </row>
    <row r="28" spans="1:15" ht="14.25" x14ac:dyDescent="0.2">
      <c r="A28" s="97"/>
      <c r="B28" s="89" t="s">
        <v>316</v>
      </c>
      <c r="C28" s="89"/>
      <c r="D28" s="89"/>
      <c r="E28" s="42">
        <f>IFERROR(VLOOKUP($B$3,'22-23_F-196_Data'!$A$1:$H$307,8,0),0)</f>
        <v>0</v>
      </c>
      <c r="F28" s="6"/>
      <c r="G28" s="7"/>
      <c r="H28" s="10"/>
    </row>
    <row r="29" spans="1:15" ht="14.25" x14ac:dyDescent="0.2">
      <c r="A29" s="97"/>
      <c r="B29" s="89"/>
      <c r="C29" s="89"/>
      <c r="D29" s="89"/>
      <c r="E29" s="42">
        <f>SUM(E23:E28)</f>
        <v>0</v>
      </c>
      <c r="F29" s="6"/>
      <c r="G29" s="7"/>
      <c r="H29" s="10"/>
    </row>
    <row r="30" spans="1:15" ht="14.25" x14ac:dyDescent="0.2">
      <c r="A30" s="97"/>
      <c r="B30" s="89"/>
      <c r="C30" s="89"/>
      <c r="D30" s="89"/>
      <c r="E30" s="113"/>
      <c r="F30" s="6"/>
      <c r="G30" s="7"/>
      <c r="H30" s="10"/>
    </row>
    <row r="31" spans="1:15" ht="14.25" x14ac:dyDescent="0.2">
      <c r="A31" s="97" t="s">
        <v>310</v>
      </c>
      <c r="B31" s="89"/>
      <c r="C31" s="89"/>
      <c r="D31" s="89"/>
      <c r="E31" s="43">
        <f>IFERROR(VLOOKUP($B$3,'22-23_To-From_Mileage'!$A$1:$C$324,3,FALSE),0)</f>
        <v>0</v>
      </c>
      <c r="F31" s="6"/>
      <c r="G31" s="7"/>
      <c r="H31" s="10"/>
    </row>
    <row r="32" spans="1:15" ht="14.25" x14ac:dyDescent="0.2">
      <c r="A32" s="97"/>
      <c r="B32" s="89"/>
      <c r="C32" s="89"/>
      <c r="D32" s="89"/>
      <c r="E32" s="44" t="e">
        <f>E29/E31</f>
        <v>#DIV/0!</v>
      </c>
      <c r="H32" s="10"/>
    </row>
    <row r="33" spans="1:19" ht="43.5" thickBot="1" x14ac:dyDescent="0.25">
      <c r="A33" s="97"/>
      <c r="B33" s="96" t="s">
        <v>0</v>
      </c>
      <c r="C33" s="96" t="s">
        <v>323</v>
      </c>
      <c r="D33" s="96" t="s">
        <v>311</v>
      </c>
      <c r="E33" s="98"/>
      <c r="H33" s="10"/>
    </row>
    <row r="34" spans="1:19" ht="15" thickBot="1" x14ac:dyDescent="0.25">
      <c r="A34" s="97" t="s">
        <v>312</v>
      </c>
      <c r="B34" s="45" t="e">
        <f>$E$32</f>
        <v>#DIV/0!</v>
      </c>
      <c r="C34" s="46"/>
      <c r="D34" s="47">
        <f>D21</f>
        <v>0</v>
      </c>
      <c r="E34" s="28" t="e">
        <f>(B34*C34*D34)</f>
        <v>#DIV/0!</v>
      </c>
      <c r="F34" s="6"/>
      <c r="G34" s="7"/>
      <c r="H34" s="10"/>
    </row>
    <row r="35" spans="1:19" ht="14.25" x14ac:dyDescent="0.2">
      <c r="A35" s="97"/>
      <c r="B35" s="115"/>
      <c r="C35" s="100"/>
      <c r="D35" s="89"/>
      <c r="E35" s="83"/>
      <c r="F35" s="6"/>
      <c r="G35" s="7"/>
      <c r="H35" s="10"/>
    </row>
    <row r="36" spans="1:19" ht="14.25" x14ac:dyDescent="0.2">
      <c r="A36" s="99" t="s">
        <v>313</v>
      </c>
      <c r="B36" s="116"/>
      <c r="C36" s="100"/>
      <c r="D36" s="89"/>
      <c r="E36" s="28" t="e">
        <f>E21+E34</f>
        <v>#DIV/0!</v>
      </c>
      <c r="F36" s="6"/>
      <c r="G36" s="7"/>
      <c r="H36" s="10"/>
    </row>
    <row r="37" spans="1:19" ht="14.25" x14ac:dyDescent="0.2">
      <c r="A37" s="99"/>
      <c r="B37" s="100"/>
      <c r="C37" s="100"/>
      <c r="D37" s="89"/>
      <c r="E37" s="83"/>
      <c r="H37" s="10"/>
    </row>
    <row r="38" spans="1:19" ht="14.25" x14ac:dyDescent="0.2">
      <c r="A38" s="117" t="s">
        <v>314</v>
      </c>
      <c r="B38" s="114"/>
      <c r="C38" s="114"/>
      <c r="D38" s="89"/>
      <c r="E38" s="27">
        <f>IFERROR(VLOOKUP(B3,'Reimbursement %'!$A$1:$C$286,3,FALSE),0)</f>
        <v>0</v>
      </c>
      <c r="F38" s="6"/>
      <c r="G38" s="11"/>
      <c r="H38" s="10"/>
    </row>
    <row r="39" spans="1:19" ht="14.25" x14ac:dyDescent="0.2">
      <c r="A39" s="118"/>
      <c r="B39" s="119"/>
      <c r="C39" s="119"/>
      <c r="D39" s="89"/>
      <c r="E39" s="120"/>
      <c r="F39" s="6"/>
      <c r="G39" s="7"/>
      <c r="H39" s="10"/>
    </row>
    <row r="40" spans="1:19" ht="14.25" x14ac:dyDescent="0.2">
      <c r="A40" s="99" t="s">
        <v>315</v>
      </c>
      <c r="B40" s="100"/>
      <c r="C40" s="100"/>
      <c r="D40" s="89"/>
      <c r="E40" s="28" t="str">
        <f>IF(ISERROR(SUM(E36*E38)=TRUE),"",(SUM(E36*E38)))</f>
        <v/>
      </c>
      <c r="F40" s="6"/>
      <c r="G40" s="7"/>
      <c r="H40" s="10"/>
      <c r="R40" s="7"/>
      <c r="S40" s="7"/>
    </row>
    <row r="41" spans="1:19" ht="14.25" x14ac:dyDescent="0.2">
      <c r="A41" s="99"/>
      <c r="B41" s="100"/>
      <c r="C41" s="100"/>
      <c r="D41" s="89"/>
      <c r="E41" s="87"/>
      <c r="F41" s="6"/>
      <c r="G41" s="7"/>
      <c r="H41" s="10"/>
      <c r="R41" s="7"/>
      <c r="S41" s="7"/>
    </row>
    <row r="42" spans="1:19" ht="14.25" x14ac:dyDescent="0.2">
      <c r="A42" s="99" t="s">
        <v>326</v>
      </c>
      <c r="B42" s="100"/>
      <c r="C42" s="100"/>
      <c r="D42" s="89"/>
      <c r="E42" s="28" t="str">
        <f>IF(ISERROR(SUM(E36-E40)=TRUE),"",(SUM(E36-E40)))</f>
        <v/>
      </c>
      <c r="F42" s="6"/>
      <c r="G42" s="7"/>
      <c r="H42" s="10"/>
      <c r="R42" s="7"/>
      <c r="S42" s="7"/>
    </row>
    <row r="43" spans="1:19" ht="14.25" x14ac:dyDescent="0.2">
      <c r="A43" s="99"/>
      <c r="B43" s="100"/>
      <c r="C43" s="100"/>
      <c r="D43" s="89"/>
      <c r="E43" s="88"/>
      <c r="F43" s="6"/>
      <c r="G43" s="7"/>
      <c r="H43" s="10"/>
      <c r="R43" s="7"/>
      <c r="S43" s="7"/>
    </row>
    <row r="44" spans="1:19" ht="15" thickBot="1" x14ac:dyDescent="0.25">
      <c r="A44" s="121" t="s">
        <v>797</v>
      </c>
      <c r="B44" s="122"/>
      <c r="C44" s="122"/>
      <c r="D44" s="123"/>
      <c r="E44" s="48" t="str">
        <f>IF(ISERROR(IF(E42/$E$14&gt;1,E42/E14,"0")=TRUE),"0",(IF(E42/$E$14&gt;1,E42/E14,"0")))</f>
        <v>0</v>
      </c>
    </row>
    <row r="45" spans="1:19" ht="14.25" x14ac:dyDescent="0.2">
      <c r="A45" s="89"/>
      <c r="B45" s="89"/>
      <c r="C45" s="89"/>
      <c r="D45" s="89"/>
      <c r="E45" s="89"/>
    </row>
    <row r="46" spans="1:19" ht="27.75" customHeight="1" x14ac:dyDescent="0.2">
      <c r="A46" s="157" t="s">
        <v>795</v>
      </c>
      <c r="B46" s="157"/>
      <c r="C46" s="157"/>
      <c r="D46" s="157"/>
      <c r="E46" s="157"/>
    </row>
    <row r="47" spans="1:19" x14ac:dyDescent="0.2">
      <c r="A47" s="12"/>
      <c r="B47" s="9"/>
      <c r="C47" s="9"/>
      <c r="D47" s="9"/>
      <c r="E47" s="9"/>
    </row>
    <row r="48" spans="1:19" x14ac:dyDescent="0.2">
      <c r="A48" s="9"/>
      <c r="B48" s="9"/>
      <c r="C48" s="9"/>
      <c r="D48" s="9"/>
      <c r="E48" s="9"/>
    </row>
    <row r="49" spans="1:5" x14ac:dyDescent="0.2">
      <c r="A49" s="9"/>
      <c r="B49" s="9"/>
      <c r="C49" s="9"/>
      <c r="D49" s="9"/>
      <c r="E49" s="9"/>
    </row>
  </sheetData>
  <mergeCells count="9">
    <mergeCell ref="A46:E46"/>
    <mergeCell ref="A1:E1"/>
    <mergeCell ref="B3:C3"/>
    <mergeCell ref="B4:C4"/>
    <mergeCell ref="B18:C18"/>
    <mergeCell ref="B2:C2"/>
    <mergeCell ref="A6:E6"/>
    <mergeCell ref="A7:D8"/>
    <mergeCell ref="E7:E8"/>
  </mergeCells>
  <phoneticPr fontId="6" type="noConversion"/>
  <conditionalFormatting sqref="B34">
    <cfRule type="expression" dxfId="23" priority="11" stopIfTrue="1">
      <formula>ISERROR($B$34)</formula>
    </cfRule>
  </conditionalFormatting>
  <conditionalFormatting sqref="E32">
    <cfRule type="expression" dxfId="22" priority="12" stopIfTrue="1">
      <formula>ISERROR($E$32)</formula>
    </cfRule>
  </conditionalFormatting>
  <conditionalFormatting sqref="E34">
    <cfRule type="expression" dxfId="21" priority="10" stopIfTrue="1">
      <formula>ISERROR($E$34)</formula>
    </cfRule>
  </conditionalFormatting>
  <conditionalFormatting sqref="E36">
    <cfRule type="expression" dxfId="20" priority="9" stopIfTrue="1">
      <formula>ISERROR($E$36)</formula>
    </cfRule>
  </conditionalFormatting>
  <conditionalFormatting sqref="E38">
    <cfRule type="expression" dxfId="19" priority="6" stopIfTrue="1">
      <formula>ISERROR($E$38)</formula>
    </cfRule>
  </conditionalFormatting>
  <conditionalFormatting sqref="E40">
    <cfRule type="expression" dxfId="18" priority="4" stopIfTrue="1">
      <formula>ISERROR($E$36)</formula>
    </cfRule>
  </conditionalFormatting>
  <conditionalFormatting sqref="E41 E43">
    <cfRule type="expression" dxfId="17" priority="5" stopIfTrue="1">
      <formula>ISERROR($E$40)</formula>
    </cfRule>
  </conditionalFormatting>
  <conditionalFormatting sqref="E42">
    <cfRule type="expression" dxfId="16" priority="3" stopIfTrue="1">
      <formula>ISERROR($E$36)</formula>
    </cfRule>
  </conditionalFormatting>
  <conditionalFormatting sqref="E44">
    <cfRule type="expression" dxfId="15" priority="2" stopIfTrue="1">
      <formula>ISERROR($E$36)</formula>
    </cfRule>
  </conditionalFormatting>
  <dataValidations count="1">
    <dataValidation type="list" allowBlank="1" showInputMessage="1" showErrorMessage="1" sqref="E7:E8" xr:uid="{07024DEA-A163-44F7-A6B9-F6E8D9539226}">
      <formula1>$I$2:$I$3</formula1>
    </dataValidation>
  </dataValidations>
  <printOptions horizontalCentered="1"/>
  <pageMargins left="0.5" right="0.5" top="1" bottom="1" header="0.5" footer="0.5"/>
  <pageSetup scale="91" orientation="portrait" r:id="rId1"/>
  <headerFooter alignWithMargins="0">
    <oddFooter>&amp;LTransportation Cost Calculator (Rev. 2/2023)</oddFooter>
  </headerFooter>
  <ignoredErrors>
    <ignoredError sqref="E32:E37 E39"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1"/>
  <sheetViews>
    <sheetView zoomScaleNormal="100" zoomScaleSheetLayoutView="100" workbookViewId="0">
      <selection activeCell="D3" sqref="D3:G3"/>
    </sheetView>
  </sheetViews>
  <sheetFormatPr defaultColWidth="6.7109375" defaultRowHeight="12.75" x14ac:dyDescent="0.2"/>
  <cols>
    <col min="1" max="1" width="27.85546875" style="30" customWidth="1"/>
    <col min="2" max="11" width="8" style="30" customWidth="1"/>
    <col min="12" max="12" width="15.5703125" style="30" bestFit="1" customWidth="1"/>
    <col min="13" max="14" width="7.5703125" style="30" customWidth="1"/>
    <col min="15" max="15" width="15.42578125" style="30" bestFit="1" customWidth="1"/>
    <col min="16" max="16" width="10.28515625" style="30" hidden="1" customWidth="1"/>
    <col min="17" max="16384" width="6.7109375" style="30"/>
  </cols>
  <sheetData>
    <row r="1" spans="1:16" ht="15" customHeight="1" x14ac:dyDescent="0.25">
      <c r="A1" s="173" t="s">
        <v>327</v>
      </c>
      <c r="B1" s="173"/>
      <c r="C1" s="173"/>
      <c r="D1" s="173"/>
      <c r="E1" s="173"/>
      <c r="F1" s="173"/>
      <c r="G1" s="173"/>
      <c r="H1" s="173"/>
      <c r="I1" s="173"/>
      <c r="J1" s="173"/>
      <c r="K1" s="173"/>
      <c r="L1" s="173"/>
    </row>
    <row r="2" spans="1:16" ht="15" customHeight="1" thickBot="1" x14ac:dyDescent="0.3">
      <c r="A2" s="51"/>
      <c r="B2" s="51"/>
      <c r="C2" s="51"/>
      <c r="D2" s="51"/>
      <c r="E2" s="185" t="s">
        <v>796</v>
      </c>
      <c r="F2" s="185"/>
      <c r="G2" s="51"/>
      <c r="H2" s="51"/>
      <c r="I2" s="51"/>
      <c r="J2" s="51"/>
      <c r="K2" s="51"/>
      <c r="L2" s="51"/>
      <c r="P2" s="30" t="s">
        <v>733</v>
      </c>
    </row>
    <row r="3" spans="1:16" ht="15" thickBot="1" x14ac:dyDescent="0.3">
      <c r="A3" s="52"/>
      <c r="B3" s="53"/>
      <c r="C3" s="53" t="s">
        <v>1</v>
      </c>
      <c r="D3" s="174"/>
      <c r="E3" s="175"/>
      <c r="F3" s="175"/>
      <c r="G3" s="160"/>
      <c r="H3" s="53"/>
      <c r="I3" s="53"/>
      <c r="J3" s="53"/>
      <c r="K3" s="53"/>
      <c r="L3" s="54"/>
      <c r="P3" s="30" t="s">
        <v>734</v>
      </c>
    </row>
    <row r="4" spans="1:16" ht="13.5" customHeight="1" x14ac:dyDescent="0.25">
      <c r="A4" s="55"/>
      <c r="B4" s="56"/>
      <c r="C4" s="57" t="s">
        <v>14</v>
      </c>
      <c r="D4" s="176" t="str">
        <f>IF(ISERROR(VLOOKUP(D3,'District List'!$A$1:$C$317,3,FALSE)=TRUE)," ",(VLOOKUP(D3,'District List'!$A$1:$C$317,3,FALSE)))</f>
        <v xml:space="preserve"> </v>
      </c>
      <c r="E4" s="177"/>
      <c r="F4" s="177"/>
      <c r="G4" s="178"/>
      <c r="H4" s="58"/>
      <c r="I4" s="58"/>
      <c r="J4" s="58"/>
      <c r="K4" s="58"/>
      <c r="L4" s="59"/>
      <c r="M4" s="31"/>
      <c r="N4" s="31"/>
      <c r="O4" s="31"/>
      <c r="P4" s="31"/>
    </row>
    <row r="5" spans="1:16" ht="14.25" x14ac:dyDescent="0.25">
      <c r="A5" s="55"/>
      <c r="B5" s="60"/>
      <c r="C5" s="56"/>
      <c r="D5" s="61"/>
      <c r="E5" s="61"/>
      <c r="F5" s="61"/>
      <c r="G5" s="61"/>
      <c r="H5" s="58"/>
      <c r="I5" s="58"/>
      <c r="J5" s="58"/>
      <c r="K5" s="58"/>
      <c r="L5" s="59"/>
      <c r="M5" s="31"/>
      <c r="N5" s="31"/>
      <c r="O5" s="31"/>
      <c r="P5" s="31"/>
    </row>
    <row r="6" spans="1:16" ht="14.25" x14ac:dyDescent="0.25">
      <c r="A6" s="55"/>
      <c r="B6" s="61"/>
      <c r="C6" s="61"/>
      <c r="D6" s="61"/>
      <c r="E6" s="61"/>
      <c r="F6" s="61"/>
      <c r="G6" s="61"/>
      <c r="H6" s="58"/>
      <c r="I6" s="58"/>
      <c r="J6" s="58"/>
      <c r="K6" s="58"/>
      <c r="L6" s="59"/>
      <c r="M6" s="31"/>
      <c r="N6" s="31"/>
      <c r="O6" s="31"/>
      <c r="P6" s="31"/>
    </row>
    <row r="7" spans="1:16" ht="33.75" customHeight="1" thickBot="1" x14ac:dyDescent="0.35">
      <c r="A7" s="186" t="s">
        <v>666</v>
      </c>
      <c r="B7" s="187"/>
      <c r="C7" s="187"/>
      <c r="D7" s="187"/>
      <c r="E7" s="187"/>
      <c r="F7" s="187"/>
      <c r="G7" s="187"/>
      <c r="H7" s="187"/>
      <c r="I7" s="187"/>
      <c r="J7" s="187"/>
      <c r="K7" s="187"/>
      <c r="L7" s="188"/>
      <c r="M7" s="31"/>
      <c r="N7" s="31"/>
      <c r="O7" s="31"/>
      <c r="P7" s="31"/>
    </row>
    <row r="8" spans="1:16" ht="24.75" customHeight="1" x14ac:dyDescent="0.2">
      <c r="A8" s="169" t="s">
        <v>735</v>
      </c>
      <c r="B8" s="170"/>
      <c r="C8" s="170"/>
      <c r="D8" s="170"/>
      <c r="E8" s="170"/>
      <c r="F8" s="170"/>
      <c r="G8" s="170"/>
      <c r="H8" s="170"/>
      <c r="I8" s="170"/>
      <c r="J8" s="170"/>
      <c r="K8" s="189"/>
      <c r="L8" s="171"/>
      <c r="M8" s="31"/>
      <c r="N8" s="31"/>
      <c r="O8" s="31"/>
      <c r="P8" s="31"/>
    </row>
    <row r="9" spans="1:16" ht="33.75" customHeight="1" thickBot="1" x14ac:dyDescent="0.25">
      <c r="A9" s="169"/>
      <c r="B9" s="170"/>
      <c r="C9" s="170"/>
      <c r="D9" s="170"/>
      <c r="E9" s="170"/>
      <c r="F9" s="170"/>
      <c r="G9" s="170"/>
      <c r="H9" s="170"/>
      <c r="I9" s="170"/>
      <c r="J9" s="170"/>
      <c r="K9" s="189"/>
      <c r="L9" s="172"/>
      <c r="M9" s="31"/>
      <c r="N9" s="31"/>
      <c r="O9" s="31"/>
      <c r="P9" s="31"/>
    </row>
    <row r="10" spans="1:16" ht="14.25" x14ac:dyDescent="0.25">
      <c r="A10" s="62" t="s">
        <v>663</v>
      </c>
      <c r="B10" s="57"/>
      <c r="C10" s="57"/>
      <c r="D10" s="57"/>
      <c r="E10" s="57"/>
      <c r="F10" s="57"/>
      <c r="G10" s="57"/>
      <c r="H10" s="57"/>
      <c r="I10" s="57"/>
      <c r="J10" s="57"/>
      <c r="K10" s="57"/>
      <c r="L10" s="63"/>
      <c r="M10" s="31"/>
      <c r="N10" s="31"/>
      <c r="O10" s="31"/>
      <c r="P10" s="31"/>
    </row>
    <row r="11" spans="1:16" ht="14.25" x14ac:dyDescent="0.25">
      <c r="A11" s="62" t="s">
        <v>328</v>
      </c>
      <c r="B11" s="57"/>
      <c r="C11" s="57"/>
      <c r="D11" s="57"/>
      <c r="E11" s="57"/>
      <c r="F11" s="57"/>
      <c r="G11" s="57"/>
      <c r="H11" s="57"/>
      <c r="I11" s="57"/>
      <c r="J11" s="57"/>
      <c r="K11" s="57"/>
      <c r="L11" s="63"/>
      <c r="M11" s="31"/>
      <c r="N11" s="31"/>
      <c r="O11" s="31"/>
      <c r="P11" s="31"/>
    </row>
    <row r="12" spans="1:16" ht="13.5" customHeight="1" x14ac:dyDescent="0.25">
      <c r="A12" s="62" t="s">
        <v>800</v>
      </c>
      <c r="B12" s="57"/>
      <c r="C12" s="57"/>
      <c r="D12" s="57"/>
      <c r="E12" s="57"/>
      <c r="F12" s="57"/>
      <c r="G12" s="57"/>
      <c r="H12" s="57"/>
      <c r="I12" s="57"/>
      <c r="J12" s="57"/>
      <c r="K12" s="57"/>
      <c r="L12" s="63"/>
      <c r="M12" s="31"/>
      <c r="N12" s="31"/>
      <c r="O12" s="31"/>
      <c r="P12" s="31"/>
    </row>
    <row r="13" spans="1:16" ht="14.25" x14ac:dyDescent="0.25">
      <c r="A13" s="62"/>
      <c r="B13" s="57"/>
      <c r="C13" s="57"/>
      <c r="D13" s="57"/>
      <c r="E13" s="57"/>
      <c r="F13" s="57"/>
      <c r="G13" s="57"/>
      <c r="H13" s="57"/>
      <c r="I13" s="57"/>
      <c r="J13" s="57"/>
      <c r="K13" s="57"/>
      <c r="L13" s="63"/>
    </row>
    <row r="14" spans="1:16" ht="14.25" x14ac:dyDescent="0.25">
      <c r="A14" s="64" t="s">
        <v>329</v>
      </c>
      <c r="B14" s="57"/>
      <c r="C14" s="57"/>
      <c r="D14" s="57"/>
      <c r="E14" s="57"/>
      <c r="F14" s="57"/>
      <c r="G14" s="57"/>
      <c r="H14" s="57"/>
      <c r="I14" s="57"/>
      <c r="J14" s="57"/>
      <c r="K14" s="57"/>
      <c r="L14" s="63"/>
    </row>
    <row r="15" spans="1:16" ht="14.25" x14ac:dyDescent="0.25">
      <c r="A15" s="62" t="s">
        <v>330</v>
      </c>
      <c r="B15" s="57"/>
      <c r="C15" s="57"/>
      <c r="D15" s="57"/>
      <c r="E15" s="57"/>
      <c r="F15" s="57"/>
      <c r="G15" s="57"/>
      <c r="H15" s="179"/>
      <c r="I15" s="180"/>
      <c r="J15" s="180"/>
      <c r="K15" s="180"/>
      <c r="L15" s="181"/>
    </row>
    <row r="16" spans="1:16" ht="14.25" x14ac:dyDescent="0.25">
      <c r="A16" s="64"/>
      <c r="B16" s="57"/>
      <c r="C16" s="57"/>
      <c r="D16" s="57"/>
      <c r="E16" s="57"/>
      <c r="F16" s="57"/>
      <c r="G16" s="57"/>
      <c r="H16" s="57"/>
      <c r="I16" s="57"/>
      <c r="J16" s="57"/>
      <c r="K16" s="57"/>
      <c r="L16" s="63"/>
    </row>
    <row r="17" spans="1:22" ht="14.25" x14ac:dyDescent="0.25">
      <c r="A17" s="62" t="s">
        <v>331</v>
      </c>
      <c r="B17" s="57"/>
      <c r="C17" s="57"/>
      <c r="D17" s="57"/>
      <c r="E17" s="57"/>
      <c r="F17" s="57"/>
      <c r="G17" s="57"/>
      <c r="H17" s="57"/>
      <c r="I17" s="57"/>
      <c r="J17" s="57"/>
      <c r="K17" s="57"/>
      <c r="L17" s="63"/>
    </row>
    <row r="18" spans="1:22" ht="27" customHeight="1" x14ac:dyDescent="0.25">
      <c r="A18" s="182"/>
      <c r="B18" s="183"/>
      <c r="C18" s="183"/>
      <c r="D18" s="183"/>
      <c r="E18" s="183"/>
      <c r="F18" s="183"/>
      <c r="G18" s="183"/>
      <c r="H18" s="183"/>
      <c r="I18" s="183"/>
      <c r="J18" s="183"/>
      <c r="K18" s="183"/>
      <c r="L18" s="184"/>
    </row>
    <row r="19" spans="1:22" ht="15" thickBot="1" x14ac:dyDescent="0.3">
      <c r="A19" s="62"/>
      <c r="B19" s="57"/>
      <c r="C19" s="57"/>
      <c r="D19" s="57"/>
      <c r="E19" s="57"/>
      <c r="F19" s="57"/>
      <c r="G19" s="57"/>
      <c r="H19" s="57"/>
      <c r="I19" s="57"/>
      <c r="J19" s="57"/>
      <c r="K19" s="57"/>
      <c r="L19" s="65"/>
    </row>
    <row r="20" spans="1:22" ht="15" thickBot="1" x14ac:dyDescent="0.3">
      <c r="A20" s="62" t="s">
        <v>332</v>
      </c>
      <c r="B20" s="57"/>
      <c r="C20" s="57"/>
      <c r="D20" s="57"/>
      <c r="E20" s="57"/>
      <c r="F20" s="57"/>
      <c r="G20" s="57"/>
      <c r="H20" s="57"/>
      <c r="I20" s="57"/>
      <c r="J20" s="57"/>
      <c r="K20" s="57"/>
      <c r="L20" s="17">
        <v>1</v>
      </c>
    </row>
    <row r="21" spans="1:22" ht="14.25" x14ac:dyDescent="0.25">
      <c r="A21" s="62"/>
      <c r="B21" s="57"/>
      <c r="C21" s="57"/>
      <c r="D21" s="57"/>
      <c r="E21" s="57"/>
      <c r="F21" s="57"/>
      <c r="G21" s="57"/>
      <c r="H21" s="57"/>
      <c r="I21" s="57"/>
      <c r="J21" s="57"/>
      <c r="K21" s="57"/>
      <c r="L21" s="65"/>
    </row>
    <row r="22" spans="1:22" ht="15" thickBot="1" x14ac:dyDescent="0.3">
      <c r="A22" s="66"/>
      <c r="B22" s="67"/>
      <c r="C22" s="67"/>
      <c r="D22" s="67"/>
      <c r="E22" s="67"/>
      <c r="F22" s="67"/>
      <c r="G22" s="67"/>
      <c r="H22" s="67"/>
      <c r="I22" s="67"/>
      <c r="J22" s="67"/>
      <c r="K22" s="67"/>
      <c r="L22" s="68"/>
    </row>
    <row r="23" spans="1:22" ht="15" thickBot="1" x14ac:dyDescent="0.3">
      <c r="A23" s="69" t="s">
        <v>2</v>
      </c>
      <c r="B23" s="53"/>
      <c r="C23" s="53"/>
      <c r="D23" s="53"/>
      <c r="E23" s="53"/>
      <c r="F23" s="53"/>
      <c r="G23" s="53"/>
      <c r="H23" s="53"/>
      <c r="I23" s="53"/>
      <c r="J23" s="53"/>
      <c r="K23" s="53"/>
      <c r="L23" s="54"/>
    </row>
    <row r="24" spans="1:22" ht="15" thickBot="1" x14ac:dyDescent="0.3">
      <c r="A24" s="70" t="s">
        <v>333</v>
      </c>
      <c r="B24" s="56" t="s">
        <v>334</v>
      </c>
      <c r="C24" s="56"/>
      <c r="D24" s="194"/>
      <c r="E24" s="195"/>
      <c r="F24" s="196"/>
      <c r="G24" s="61"/>
      <c r="H24" s="71"/>
      <c r="I24" s="71"/>
      <c r="J24" s="71"/>
      <c r="K24" s="71"/>
      <c r="L24" s="63"/>
      <c r="M24" s="6"/>
      <c r="N24" s="7"/>
      <c r="R24" s="7"/>
      <c r="S24" s="8"/>
      <c r="T24" s="8"/>
      <c r="U24" s="8"/>
      <c r="V24" s="7"/>
    </row>
    <row r="25" spans="1:22" ht="14.25" x14ac:dyDescent="0.25">
      <c r="A25" s="70"/>
      <c r="B25" s="61"/>
      <c r="C25" s="61"/>
      <c r="D25" s="61"/>
      <c r="E25" s="61"/>
      <c r="F25" s="61"/>
      <c r="G25" s="61"/>
      <c r="H25" s="71"/>
      <c r="I25" s="71"/>
      <c r="J25" s="71"/>
      <c r="K25" s="71"/>
      <c r="L25" s="63"/>
      <c r="M25" s="6"/>
      <c r="N25" s="7"/>
      <c r="R25" s="7"/>
      <c r="S25" s="8"/>
      <c r="T25" s="8"/>
      <c r="U25" s="8"/>
      <c r="V25" s="7"/>
    </row>
    <row r="26" spans="1:22" ht="14.25" x14ac:dyDescent="0.25">
      <c r="A26" s="70"/>
      <c r="B26" s="61"/>
      <c r="C26" s="61"/>
      <c r="D26" s="61"/>
      <c r="E26" s="61"/>
      <c r="F26" s="61"/>
      <c r="G26" s="61"/>
      <c r="H26" s="71"/>
      <c r="I26" s="71"/>
      <c r="J26" s="71"/>
      <c r="K26" s="71"/>
      <c r="L26" s="63"/>
      <c r="M26" s="6"/>
      <c r="N26" s="7"/>
      <c r="R26" s="7"/>
      <c r="S26" s="8"/>
      <c r="T26" s="8"/>
      <c r="U26" s="8"/>
      <c r="V26" s="7"/>
    </row>
    <row r="27" spans="1:22" ht="14.25" x14ac:dyDescent="0.25">
      <c r="A27" s="72" t="s">
        <v>334</v>
      </c>
      <c r="B27" s="73" t="s">
        <v>335</v>
      </c>
      <c r="C27" s="73" t="s">
        <v>336</v>
      </c>
      <c r="D27" s="73" t="s">
        <v>337</v>
      </c>
      <c r="E27" s="73" t="s">
        <v>338</v>
      </c>
      <c r="F27" s="73" t="s">
        <v>339</v>
      </c>
      <c r="G27" s="73" t="s">
        <v>340</v>
      </c>
      <c r="H27" s="73" t="s">
        <v>341</v>
      </c>
      <c r="I27" s="74" t="s">
        <v>342</v>
      </c>
      <c r="J27" s="74" t="s">
        <v>343</v>
      </c>
      <c r="K27" s="74" t="s">
        <v>344</v>
      </c>
      <c r="L27" s="75" t="s">
        <v>345</v>
      </c>
      <c r="M27" s="6"/>
      <c r="N27" s="7"/>
      <c r="R27" s="7"/>
      <c r="S27" s="8"/>
      <c r="T27" s="8"/>
      <c r="U27" s="8"/>
      <c r="V27" s="7"/>
    </row>
    <row r="28" spans="1:22" ht="14.25" x14ac:dyDescent="0.25">
      <c r="A28" s="76" t="s">
        <v>346</v>
      </c>
      <c r="B28" s="18"/>
      <c r="C28" s="18"/>
      <c r="D28" s="18"/>
      <c r="E28" s="18"/>
      <c r="F28" s="18"/>
      <c r="G28" s="18"/>
      <c r="H28" s="19"/>
      <c r="I28" s="20"/>
      <c r="J28" s="20"/>
      <c r="K28" s="20"/>
      <c r="L28" s="21">
        <f>SUM(B28:K28)</f>
        <v>0</v>
      </c>
      <c r="M28" s="6"/>
      <c r="N28" s="7"/>
      <c r="R28" s="7"/>
      <c r="S28" s="8"/>
      <c r="T28" s="8"/>
      <c r="U28" s="8"/>
      <c r="V28" s="7"/>
    </row>
    <row r="29" spans="1:22" ht="14.25" x14ac:dyDescent="0.25">
      <c r="A29" s="76" t="s">
        <v>347</v>
      </c>
      <c r="B29" s="22"/>
      <c r="C29" s="22"/>
      <c r="D29" s="22"/>
      <c r="E29" s="22"/>
      <c r="F29" s="22"/>
      <c r="G29" s="22"/>
      <c r="H29" s="22"/>
      <c r="I29" s="22"/>
      <c r="J29" s="22"/>
      <c r="K29" s="22"/>
      <c r="L29" s="23">
        <f>SUM(B29:K29)</f>
        <v>0</v>
      </c>
      <c r="M29" s="6"/>
      <c r="N29" s="7"/>
      <c r="R29" s="7"/>
      <c r="S29" s="8"/>
      <c r="T29" s="8"/>
      <c r="U29" s="8"/>
      <c r="V29" s="7"/>
    </row>
    <row r="30" spans="1:22" ht="33" customHeight="1" x14ac:dyDescent="0.3">
      <c r="A30" s="197" t="s">
        <v>662</v>
      </c>
      <c r="B30" s="198"/>
      <c r="C30" s="198"/>
      <c r="D30" s="198"/>
      <c r="E30" s="198"/>
      <c r="F30" s="198"/>
      <c r="G30" s="198"/>
      <c r="H30" s="198"/>
      <c r="I30" s="198"/>
      <c r="J30" s="198"/>
      <c r="K30" s="198"/>
      <c r="L30" s="63"/>
      <c r="M30" s="6"/>
      <c r="N30" s="7"/>
      <c r="R30" s="7"/>
      <c r="S30" s="8"/>
      <c r="T30" s="8"/>
      <c r="U30" s="8"/>
      <c r="V30" s="7"/>
    </row>
    <row r="31" spans="1:22" ht="14.25" x14ac:dyDescent="0.25">
      <c r="A31" s="77"/>
      <c r="B31" s="78"/>
      <c r="C31" s="79"/>
      <c r="D31" s="79"/>
      <c r="E31" s="79"/>
      <c r="F31" s="79"/>
      <c r="G31" s="79"/>
      <c r="H31" s="58"/>
      <c r="I31" s="58"/>
      <c r="J31" s="58"/>
      <c r="K31" s="58"/>
      <c r="L31" s="63"/>
      <c r="M31" s="6"/>
      <c r="N31" s="7"/>
      <c r="R31" s="7"/>
      <c r="S31" s="8"/>
      <c r="T31" s="8"/>
      <c r="U31" s="8"/>
      <c r="V31" s="7"/>
    </row>
    <row r="32" spans="1:22" ht="14.25" x14ac:dyDescent="0.25">
      <c r="A32" s="190" t="s">
        <v>348</v>
      </c>
      <c r="B32" s="191"/>
      <c r="C32" s="191"/>
      <c r="D32" s="191"/>
      <c r="E32" s="191"/>
      <c r="F32" s="191"/>
      <c r="G32" s="191"/>
      <c r="H32" s="191"/>
      <c r="I32" s="191"/>
      <c r="J32" s="191"/>
      <c r="K32" s="192"/>
      <c r="L32" s="24" t="str">
        <f>IF(ISERROR(SUM(L29/L28)=TRUE),"",(L29/L28))</f>
        <v/>
      </c>
      <c r="M32" s="6"/>
      <c r="N32" s="7"/>
      <c r="R32" s="7"/>
      <c r="S32" s="8"/>
      <c r="T32" s="8"/>
      <c r="U32" s="8"/>
      <c r="V32" s="7"/>
    </row>
    <row r="33" spans="1:22" ht="15" thickBot="1" x14ac:dyDescent="0.3">
      <c r="A33" s="70"/>
      <c r="B33" s="61"/>
      <c r="C33" s="61"/>
      <c r="D33" s="61"/>
      <c r="E33" s="61"/>
      <c r="F33" s="61"/>
      <c r="G33" s="61"/>
      <c r="H33" s="58"/>
      <c r="I33" s="58"/>
      <c r="J33" s="58"/>
      <c r="K33" s="58"/>
      <c r="L33" s="80"/>
      <c r="M33" s="6"/>
      <c r="N33" s="7"/>
      <c r="R33" s="7"/>
      <c r="S33" s="8"/>
      <c r="T33" s="8"/>
      <c r="U33" s="8"/>
      <c r="V33" s="7"/>
    </row>
    <row r="34" spans="1:22" ht="15" thickBot="1" x14ac:dyDescent="0.3">
      <c r="A34" s="190" t="s">
        <v>799</v>
      </c>
      <c r="B34" s="191"/>
      <c r="C34" s="191"/>
      <c r="D34" s="191"/>
      <c r="E34" s="191"/>
      <c r="F34" s="191"/>
      <c r="G34" s="191"/>
      <c r="H34" s="191"/>
      <c r="I34" s="191"/>
      <c r="J34" s="191"/>
      <c r="K34" s="193"/>
      <c r="L34" s="25"/>
      <c r="M34" s="6"/>
      <c r="N34" s="7"/>
      <c r="R34" s="7"/>
      <c r="S34" s="8"/>
      <c r="T34" s="8"/>
      <c r="U34" s="8"/>
      <c r="V34" s="7"/>
    </row>
    <row r="35" spans="1:22" ht="14.25" x14ac:dyDescent="0.25">
      <c r="A35" s="81"/>
      <c r="B35" s="58"/>
      <c r="C35" s="58"/>
      <c r="D35" s="58"/>
      <c r="E35" s="58"/>
      <c r="F35" s="58"/>
      <c r="G35" s="58"/>
      <c r="H35" s="58"/>
      <c r="I35" s="58"/>
      <c r="J35" s="58"/>
      <c r="K35" s="58"/>
      <c r="L35" s="59"/>
      <c r="M35" s="31"/>
      <c r="N35" s="31"/>
      <c r="O35" s="31"/>
      <c r="T35" s="7"/>
      <c r="U35" s="7"/>
      <c r="V35" s="7"/>
    </row>
    <row r="36" spans="1:22" ht="14.25" x14ac:dyDescent="0.25">
      <c r="A36" s="62" t="s">
        <v>349</v>
      </c>
      <c r="B36" s="57"/>
      <c r="C36" s="57"/>
      <c r="D36" s="57"/>
      <c r="E36" s="57"/>
      <c r="F36" s="57"/>
      <c r="G36" s="57"/>
      <c r="H36" s="57"/>
      <c r="I36" s="57"/>
      <c r="J36" s="57"/>
      <c r="K36" s="82"/>
      <c r="L36" s="26" t="str">
        <f>IF(ISERROR(SUM(L32*L34/L20)=TRUE),"",(L32*L34/L20))</f>
        <v/>
      </c>
      <c r="M36" s="6"/>
      <c r="N36" s="7"/>
      <c r="O36" s="32"/>
    </row>
    <row r="37" spans="1:22" ht="14.25" x14ac:dyDescent="0.25">
      <c r="A37" s="62" t="s">
        <v>350</v>
      </c>
      <c r="B37" s="57"/>
      <c r="C37" s="57"/>
      <c r="D37" s="57"/>
      <c r="E37" s="57"/>
      <c r="F37" s="57"/>
      <c r="G37" s="57"/>
      <c r="H37" s="57"/>
      <c r="I37" s="57"/>
      <c r="J37" s="57"/>
      <c r="K37" s="57"/>
      <c r="L37" s="83"/>
      <c r="M37" s="6"/>
      <c r="N37" s="7"/>
      <c r="O37" s="32"/>
    </row>
    <row r="38" spans="1:22" ht="14.25" x14ac:dyDescent="0.25">
      <c r="A38" s="62" t="s">
        <v>351</v>
      </c>
      <c r="B38" s="57"/>
      <c r="C38" s="57"/>
      <c r="D38" s="57"/>
      <c r="E38" s="57"/>
      <c r="F38" s="57"/>
      <c r="G38" s="57"/>
      <c r="H38" s="57"/>
      <c r="I38" s="57"/>
      <c r="J38" s="57"/>
      <c r="K38" s="57"/>
      <c r="L38" s="83"/>
      <c r="M38" s="33"/>
      <c r="N38" s="33"/>
      <c r="O38" s="32"/>
    </row>
    <row r="39" spans="1:22" ht="14.25" x14ac:dyDescent="0.25">
      <c r="A39" s="84"/>
      <c r="B39" s="85"/>
      <c r="C39" s="85"/>
      <c r="D39" s="85"/>
      <c r="E39" s="85"/>
      <c r="F39" s="85"/>
      <c r="G39" s="85"/>
      <c r="H39" s="57"/>
      <c r="I39" s="57"/>
      <c r="J39" s="57"/>
      <c r="K39" s="57"/>
      <c r="L39" s="86"/>
      <c r="M39" s="6"/>
      <c r="N39" s="7"/>
      <c r="O39" s="32"/>
    </row>
    <row r="40" spans="1:22" ht="14.25" x14ac:dyDescent="0.25">
      <c r="A40" s="62" t="s">
        <v>352</v>
      </c>
      <c r="B40" s="57"/>
      <c r="C40" s="57"/>
      <c r="D40" s="57"/>
      <c r="E40" s="57"/>
      <c r="F40" s="57"/>
      <c r="G40" s="57"/>
      <c r="H40" s="57"/>
      <c r="I40" s="57"/>
      <c r="J40" s="57"/>
      <c r="K40" s="57"/>
      <c r="L40" s="27">
        <f>IFERROR(VLOOKUP(D3,'Reimbursement %'!$A$1:$C$286,3,FALSE),0)</f>
        <v>0</v>
      </c>
      <c r="M40" s="6"/>
      <c r="N40" s="7"/>
      <c r="O40" s="32"/>
    </row>
    <row r="41" spans="1:22" ht="14.25" x14ac:dyDescent="0.25">
      <c r="A41" s="84"/>
      <c r="B41" s="85"/>
      <c r="C41" s="85"/>
      <c r="D41" s="85"/>
      <c r="E41" s="85"/>
      <c r="F41" s="85"/>
      <c r="G41" s="85"/>
      <c r="H41" s="57"/>
      <c r="I41" s="57"/>
      <c r="J41" s="57"/>
      <c r="K41" s="57"/>
      <c r="L41" s="86"/>
      <c r="M41" s="6"/>
      <c r="N41" s="7"/>
      <c r="O41" s="32"/>
    </row>
    <row r="42" spans="1:22" ht="14.25" x14ac:dyDescent="0.25">
      <c r="A42" s="190" t="s">
        <v>353</v>
      </c>
      <c r="B42" s="191"/>
      <c r="C42" s="191"/>
      <c r="D42" s="191"/>
      <c r="E42" s="191"/>
      <c r="F42" s="191"/>
      <c r="G42" s="191"/>
      <c r="H42" s="191"/>
      <c r="I42" s="191"/>
      <c r="J42" s="191"/>
      <c r="K42" s="191"/>
      <c r="L42" s="28" t="str">
        <f>IF(ISERROR(SUM(L36*L40)=TRUE),"",(SUM(L36*L40)))</f>
        <v/>
      </c>
      <c r="M42" s="6"/>
      <c r="N42" s="7"/>
      <c r="O42" s="32"/>
    </row>
    <row r="43" spans="1:22" ht="14.25" x14ac:dyDescent="0.25">
      <c r="A43" s="84"/>
      <c r="B43" s="85"/>
      <c r="C43" s="85"/>
      <c r="D43" s="85"/>
      <c r="E43" s="85"/>
      <c r="F43" s="85"/>
      <c r="G43" s="85"/>
      <c r="H43" s="57"/>
      <c r="I43" s="57"/>
      <c r="J43" s="57"/>
      <c r="K43" s="57"/>
      <c r="L43" s="87"/>
      <c r="M43" s="6"/>
      <c r="N43" s="7"/>
      <c r="O43" s="32"/>
    </row>
    <row r="44" spans="1:22" ht="14.25" x14ac:dyDescent="0.25">
      <c r="A44" s="190" t="s">
        <v>354</v>
      </c>
      <c r="B44" s="191"/>
      <c r="C44" s="191"/>
      <c r="D44" s="191"/>
      <c r="E44" s="191"/>
      <c r="F44" s="191"/>
      <c r="G44" s="191"/>
      <c r="H44" s="191"/>
      <c r="I44" s="191"/>
      <c r="J44" s="191"/>
      <c r="K44" s="191"/>
      <c r="L44" s="28" t="str">
        <f>IF(ISERROR(SUM(L36-L42)=TRUE),"",(SUM(L36-L42)))</f>
        <v/>
      </c>
      <c r="M44" s="6"/>
      <c r="N44" s="7"/>
      <c r="O44" s="34"/>
    </row>
    <row r="45" spans="1:22" ht="14.25" x14ac:dyDescent="0.25">
      <c r="A45" s="84"/>
      <c r="B45" s="85"/>
      <c r="C45" s="85"/>
      <c r="D45" s="85"/>
      <c r="E45" s="85"/>
      <c r="F45" s="85"/>
      <c r="G45" s="85"/>
      <c r="H45" s="57"/>
      <c r="I45" s="57"/>
      <c r="J45" s="57"/>
      <c r="K45" s="57"/>
      <c r="L45" s="88"/>
      <c r="M45" s="6"/>
      <c r="N45" s="7"/>
      <c r="O45" s="32"/>
    </row>
    <row r="46" spans="1:22" ht="15" thickBot="1" x14ac:dyDescent="0.3">
      <c r="A46" s="66" t="s">
        <v>798</v>
      </c>
      <c r="B46" s="67"/>
      <c r="C46" s="67"/>
      <c r="D46" s="67"/>
      <c r="E46" s="67"/>
      <c r="F46" s="67"/>
      <c r="G46" s="67"/>
      <c r="H46" s="67"/>
      <c r="I46" s="67"/>
      <c r="J46" s="67"/>
      <c r="K46" s="67"/>
      <c r="L46" s="29" t="str">
        <f>IF(ISERROR(IF(L44/L20&gt;1,L44,"0")=TRUE),"",(IF(L44/L20&gt;1,L44,"0")))</f>
        <v/>
      </c>
      <c r="M46" s="6"/>
      <c r="N46" s="7"/>
      <c r="O46" s="32"/>
    </row>
    <row r="48" spans="1:22" x14ac:dyDescent="0.2">
      <c r="A48" s="35"/>
      <c r="B48" s="36"/>
      <c r="C48" s="36"/>
      <c r="D48" s="36"/>
      <c r="E48" s="36"/>
      <c r="F48" s="36"/>
      <c r="G48" s="36"/>
      <c r="H48" s="36"/>
      <c r="I48" s="36"/>
      <c r="J48" s="36"/>
      <c r="K48" s="36"/>
      <c r="L48" s="36"/>
    </row>
    <row r="49" spans="1:12" x14ac:dyDescent="0.2">
      <c r="A49" s="36"/>
      <c r="B49" s="36"/>
      <c r="C49" s="36"/>
      <c r="D49" s="36"/>
      <c r="E49" s="36"/>
      <c r="F49" s="36"/>
      <c r="G49" s="36"/>
      <c r="H49" s="36"/>
      <c r="I49" s="36"/>
      <c r="J49" s="36"/>
      <c r="K49" s="36"/>
      <c r="L49" s="36"/>
    </row>
    <row r="50" spans="1:12" x14ac:dyDescent="0.2">
      <c r="A50" s="36"/>
      <c r="B50" s="36"/>
      <c r="C50" s="36"/>
      <c r="D50" s="36"/>
      <c r="E50" s="36"/>
      <c r="F50" s="36"/>
      <c r="G50" s="36"/>
      <c r="H50" s="36"/>
      <c r="I50" s="36"/>
      <c r="J50" s="36"/>
      <c r="K50" s="36"/>
      <c r="L50" s="36"/>
    </row>
    <row r="51" spans="1:12" x14ac:dyDescent="0.2">
      <c r="A51" s="36"/>
      <c r="B51" s="36"/>
      <c r="C51" s="36"/>
      <c r="D51" s="36"/>
      <c r="E51" s="36"/>
      <c r="F51" s="36"/>
      <c r="G51" s="36"/>
      <c r="H51" s="36"/>
      <c r="I51" s="36"/>
      <c r="J51" s="36"/>
      <c r="K51" s="36"/>
      <c r="L51" s="36"/>
    </row>
  </sheetData>
  <mergeCells count="15">
    <mergeCell ref="A42:K42"/>
    <mergeCell ref="A44:K44"/>
    <mergeCell ref="A32:K32"/>
    <mergeCell ref="A34:K34"/>
    <mergeCell ref="D24:F24"/>
    <mergeCell ref="A30:K30"/>
    <mergeCell ref="A1:L1"/>
    <mergeCell ref="D3:G3"/>
    <mergeCell ref="D4:G4"/>
    <mergeCell ref="H15:L15"/>
    <mergeCell ref="A18:L18"/>
    <mergeCell ref="E2:F2"/>
    <mergeCell ref="A7:L7"/>
    <mergeCell ref="L8:L9"/>
    <mergeCell ref="A8:K9"/>
  </mergeCells>
  <conditionalFormatting sqref="L40">
    <cfRule type="expression" dxfId="14" priority="5" stopIfTrue="1">
      <formula>ISERROR($E$38)</formula>
    </cfRule>
  </conditionalFormatting>
  <conditionalFormatting sqref="L42">
    <cfRule type="expression" dxfId="13" priority="3" stopIfTrue="1">
      <formula>ISERROR($E$36)</formula>
    </cfRule>
  </conditionalFormatting>
  <conditionalFormatting sqref="L43 L45">
    <cfRule type="expression" dxfId="12" priority="4" stopIfTrue="1">
      <formula>ISERROR($E$40)</formula>
    </cfRule>
  </conditionalFormatting>
  <conditionalFormatting sqref="L44">
    <cfRule type="expression" dxfId="11" priority="2" stopIfTrue="1">
      <formula>ISERROR($E$36)</formula>
    </cfRule>
  </conditionalFormatting>
  <conditionalFormatting sqref="L46">
    <cfRule type="expression" dxfId="10" priority="1" stopIfTrue="1">
      <formula>ISERROR($E$36)</formula>
    </cfRule>
  </conditionalFormatting>
  <dataValidations count="1">
    <dataValidation type="list" allowBlank="1" showInputMessage="1" showErrorMessage="1" sqref="L8:L9" xr:uid="{43AC4DD6-665D-411F-BB0F-C6EBA8AEDB1C}">
      <formula1>$P$2:$P$3</formula1>
    </dataValidation>
  </dataValidations>
  <printOptions horizontalCentered="1"/>
  <pageMargins left="0.25" right="0.25" top="1" bottom="1" header="0.5" footer="0.5"/>
  <pageSetup scale="83" orientation="portrait" r:id="rId1"/>
  <headerFooter alignWithMargins="0">
    <oddHeader xml:space="preserve">&amp;C&amp;12
</oddHeader>
    <oddFooter>&amp;LContracted Transportation Cost Calculator (Rev. 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FE816-BE35-4891-9F73-32013226EC85}">
  <dimension ref="A1:N41"/>
  <sheetViews>
    <sheetView showWhiteSpace="0" zoomScaleNormal="100" zoomScaleSheetLayoutView="100" workbookViewId="0">
      <selection activeCell="B3" sqref="B3:C3"/>
    </sheetView>
  </sheetViews>
  <sheetFormatPr defaultColWidth="9.140625" defaultRowHeight="12.75" x14ac:dyDescent="0.2"/>
  <cols>
    <col min="1" max="1" width="38.42578125" style="3" customWidth="1"/>
    <col min="2" max="3" width="10.7109375" style="3" customWidth="1"/>
    <col min="4" max="4" width="18" style="3" bestFit="1" customWidth="1"/>
    <col min="5" max="5" width="17.140625" style="3" customWidth="1"/>
    <col min="6" max="16384" width="9.140625" style="4"/>
  </cols>
  <sheetData>
    <row r="1" spans="1:10" s="2" customFormat="1" ht="14.25" x14ac:dyDescent="0.2">
      <c r="A1" s="158" t="s">
        <v>648</v>
      </c>
      <c r="B1" s="158"/>
      <c r="C1" s="158"/>
      <c r="D1" s="158"/>
      <c r="E1" s="158"/>
    </row>
    <row r="2" spans="1:10" ht="15" customHeight="1" thickBot="1" x14ac:dyDescent="0.25">
      <c r="A2" s="89"/>
      <c r="B2" s="165" t="s">
        <v>796</v>
      </c>
      <c r="C2" s="165"/>
      <c r="D2" s="89"/>
      <c r="E2" s="89"/>
    </row>
    <row r="3" spans="1:10" ht="15" customHeight="1" thickBot="1" x14ac:dyDescent="0.25">
      <c r="A3" s="90" t="s">
        <v>1</v>
      </c>
      <c r="B3" s="174"/>
      <c r="C3" s="160"/>
      <c r="D3" s="91"/>
      <c r="E3" s="92"/>
    </row>
    <row r="4" spans="1:10" ht="15" customHeight="1" x14ac:dyDescent="0.2">
      <c r="A4" s="93" t="s">
        <v>14</v>
      </c>
      <c r="B4" s="161" t="str">
        <f>IF(ISERROR(VLOOKUP(B3,'District List'!$A$1:$C$317,3,FALSE)=TRUE)," ",(VLOOKUP(B3,'District List'!$A$1:$C$317,3,FALSE)))</f>
        <v xml:space="preserve"> </v>
      </c>
      <c r="C4" s="162"/>
      <c r="D4" s="94"/>
      <c r="E4" s="95"/>
    </row>
    <row r="5" spans="1:10" ht="15" customHeight="1" x14ac:dyDescent="0.2">
      <c r="A5" s="93"/>
      <c r="B5" s="96"/>
      <c r="C5" s="96"/>
      <c r="D5" s="94"/>
      <c r="E5" s="95"/>
    </row>
    <row r="6" spans="1:10" ht="33" customHeight="1" x14ac:dyDescent="0.2">
      <c r="A6" s="166" t="s">
        <v>664</v>
      </c>
      <c r="B6" s="167"/>
      <c r="C6" s="167"/>
      <c r="D6" s="167"/>
      <c r="E6" s="168"/>
    </row>
    <row r="7" spans="1:10" ht="15" customHeight="1" x14ac:dyDescent="0.2">
      <c r="A7" s="99" t="s">
        <v>663</v>
      </c>
      <c r="B7" s="100"/>
      <c r="C7" s="100"/>
      <c r="D7" s="100"/>
      <c r="E7" s="101"/>
    </row>
    <row r="8" spans="1:10" ht="15" customHeight="1" x14ac:dyDescent="0.2">
      <c r="A8" s="99" t="s">
        <v>12</v>
      </c>
      <c r="B8" s="96"/>
      <c r="C8" s="96"/>
      <c r="D8" s="94"/>
      <c r="E8" s="95"/>
    </row>
    <row r="9" spans="1:10" ht="15" customHeight="1" x14ac:dyDescent="0.2">
      <c r="A9" s="99" t="s">
        <v>800</v>
      </c>
      <c r="B9" s="102"/>
      <c r="C9" s="102"/>
      <c r="D9" s="102"/>
      <c r="E9" s="95"/>
    </row>
    <row r="10" spans="1:10" ht="15" customHeight="1" x14ac:dyDescent="0.2">
      <c r="A10" s="97"/>
      <c r="B10" s="89"/>
      <c r="C10" s="89"/>
      <c r="D10" s="89"/>
      <c r="E10" s="98"/>
    </row>
    <row r="11" spans="1:10" ht="15" customHeight="1" thickBot="1" x14ac:dyDescent="0.25">
      <c r="A11" s="124" t="s">
        <v>329</v>
      </c>
      <c r="B11" s="89"/>
      <c r="C11" s="89"/>
      <c r="D11" s="89"/>
      <c r="E11" s="98"/>
    </row>
    <row r="12" spans="1:10" ht="15" customHeight="1" thickBot="1" x14ac:dyDescent="0.25">
      <c r="A12" s="97" t="s">
        <v>649</v>
      </c>
      <c r="B12" s="89"/>
      <c r="C12" s="89"/>
      <c r="D12" s="89"/>
      <c r="E12" s="49"/>
    </row>
    <row r="13" spans="1:10" ht="15" customHeight="1" x14ac:dyDescent="0.2">
      <c r="A13" s="97"/>
      <c r="B13" s="89"/>
      <c r="C13" s="89"/>
      <c r="D13" s="89"/>
      <c r="E13" s="125"/>
    </row>
    <row r="14" spans="1:10" ht="15" customHeight="1" thickBot="1" x14ac:dyDescent="0.25">
      <c r="A14" s="97"/>
      <c r="B14" s="89"/>
      <c r="C14" s="89"/>
      <c r="D14" s="89"/>
      <c r="E14" s="98"/>
    </row>
    <row r="15" spans="1:10" ht="15" customHeight="1" thickBot="1" x14ac:dyDescent="0.25">
      <c r="A15" s="104" t="s">
        <v>2</v>
      </c>
      <c r="B15" s="105"/>
      <c r="C15" s="105"/>
      <c r="D15" s="105"/>
      <c r="E15" s="106"/>
      <c r="F15" s="7"/>
      <c r="G15" s="8"/>
      <c r="H15" s="8"/>
      <c r="I15" s="8"/>
      <c r="J15" s="7"/>
    </row>
    <row r="16" spans="1:10" ht="15" customHeight="1" thickBot="1" x14ac:dyDescent="0.25">
      <c r="A16" s="99" t="s">
        <v>307</v>
      </c>
      <c r="B16" s="163"/>
      <c r="C16" s="164"/>
      <c r="D16" s="107"/>
      <c r="E16" s="98"/>
      <c r="H16" s="7"/>
      <c r="I16" s="7"/>
      <c r="J16" s="7"/>
    </row>
    <row r="17" spans="1:5" ht="45" customHeight="1" x14ac:dyDescent="0.2">
      <c r="A17" s="108"/>
      <c r="B17" s="94"/>
      <c r="C17" s="94"/>
      <c r="D17" s="94"/>
      <c r="E17" s="95"/>
    </row>
    <row r="18" spans="1:5" ht="15" customHeight="1" x14ac:dyDescent="0.2">
      <c r="A18" s="97"/>
      <c r="B18" s="126"/>
      <c r="C18" s="89"/>
      <c r="D18" s="89"/>
      <c r="E18" s="127"/>
    </row>
    <row r="19" spans="1:5" ht="15" customHeight="1" x14ac:dyDescent="0.2">
      <c r="A19" s="97" t="s">
        <v>650</v>
      </c>
      <c r="B19" s="89" t="s">
        <v>316</v>
      </c>
      <c r="C19" s="89"/>
      <c r="D19" s="89"/>
      <c r="E19" s="128">
        <f>IFERROR(VLOOKUP($B$3,'22-23_F-196_Data'!$A$2:$H$304,8,0),0)*-1</f>
        <v>0</v>
      </c>
    </row>
    <row r="20" spans="1:5" ht="15" customHeight="1" x14ac:dyDescent="0.2">
      <c r="A20" s="97" t="s">
        <v>308</v>
      </c>
      <c r="B20" s="89"/>
      <c r="C20" s="89"/>
      <c r="D20" s="89"/>
      <c r="E20" s="125"/>
    </row>
    <row r="21" spans="1:5" ht="15" customHeight="1" x14ac:dyDescent="0.2">
      <c r="A21" s="97"/>
      <c r="B21" s="89"/>
      <c r="C21" s="89"/>
      <c r="D21" s="89"/>
      <c r="E21" s="125"/>
    </row>
    <row r="22" spans="1:5" ht="15" customHeight="1" x14ac:dyDescent="0.2">
      <c r="A22" s="97" t="s">
        <v>651</v>
      </c>
      <c r="B22" s="89"/>
      <c r="C22" s="89"/>
      <c r="D22" s="89"/>
      <c r="E22" s="129">
        <f>IFERROR(VLOOKUP(B3,'22-23_To-From_Mileage'!$A$2:$I$323,8,0),0)</f>
        <v>0</v>
      </c>
    </row>
    <row r="23" spans="1:5" ht="15" customHeight="1" x14ac:dyDescent="0.2">
      <c r="A23" s="97"/>
      <c r="B23" s="89"/>
      <c r="C23" s="89"/>
      <c r="D23" s="89"/>
      <c r="E23" s="125"/>
    </row>
    <row r="24" spans="1:5" ht="29.25" thickBot="1" x14ac:dyDescent="0.25">
      <c r="A24" s="97"/>
      <c r="B24" s="96" t="s">
        <v>0</v>
      </c>
      <c r="C24" s="96" t="s">
        <v>652</v>
      </c>
      <c r="D24" s="96" t="s">
        <v>653</v>
      </c>
      <c r="E24" s="98"/>
    </row>
    <row r="25" spans="1:5" ht="15" customHeight="1" thickBot="1" x14ac:dyDescent="0.25">
      <c r="A25" s="99" t="s">
        <v>654</v>
      </c>
      <c r="B25" s="45" t="e">
        <f>IF(E19/E22&gt;6,6,E19/E22)</f>
        <v>#DIV/0!</v>
      </c>
      <c r="C25" s="46"/>
      <c r="D25" s="50"/>
      <c r="E25" s="130" t="e">
        <f>(B25*C25*D25)</f>
        <v>#DIV/0!</v>
      </c>
    </row>
    <row r="26" spans="1:5" ht="15" customHeight="1" x14ac:dyDescent="0.2">
      <c r="A26" s="97"/>
      <c r="B26" s="94"/>
      <c r="C26" s="94"/>
      <c r="D26" s="94"/>
      <c r="E26" s="95"/>
    </row>
    <row r="27" spans="1:5" ht="15" customHeight="1" thickBot="1" x14ac:dyDescent="0.25">
      <c r="A27" s="121" t="s">
        <v>805</v>
      </c>
      <c r="B27" s="123"/>
      <c r="C27" s="123"/>
      <c r="D27" s="123"/>
      <c r="E27" s="131" t="e">
        <f>E25/E12</f>
        <v>#DIV/0!</v>
      </c>
    </row>
    <row r="28" spans="1:5" ht="46.15" customHeight="1" x14ac:dyDescent="0.2">
      <c r="A28" s="9"/>
    </row>
    <row r="29" spans="1:5" ht="15" customHeight="1" x14ac:dyDescent="0.2">
      <c r="A29" s="9"/>
    </row>
    <row r="30" spans="1:5" ht="15" customHeight="1" x14ac:dyDescent="0.2"/>
    <row r="31" spans="1:5" ht="15" customHeight="1" x14ac:dyDescent="0.2"/>
    <row r="32" spans="1:5" ht="15" customHeight="1" x14ac:dyDescent="0.2"/>
    <row r="33" spans="13:14" ht="15" customHeight="1" x14ac:dyDescent="0.2"/>
    <row r="34" spans="13:14" ht="15" customHeight="1" x14ac:dyDescent="0.2"/>
    <row r="35" spans="13:14" ht="15" customHeight="1" x14ac:dyDescent="0.2">
      <c r="M35" s="7"/>
      <c r="N35" s="7"/>
    </row>
    <row r="36" spans="13:14" ht="15" customHeight="1" x14ac:dyDescent="0.2">
      <c r="M36" s="7"/>
      <c r="N36" s="7"/>
    </row>
    <row r="37" spans="13:14" ht="15" customHeight="1" x14ac:dyDescent="0.2">
      <c r="M37" s="7"/>
      <c r="N37" s="7"/>
    </row>
    <row r="38" spans="13:14" ht="15" customHeight="1" x14ac:dyDescent="0.2">
      <c r="M38" s="7"/>
      <c r="N38" s="7"/>
    </row>
    <row r="39" spans="13:14" ht="15" customHeight="1" x14ac:dyDescent="0.2"/>
    <row r="40" spans="13:14" ht="15" customHeight="1" x14ac:dyDescent="0.2"/>
    <row r="41" spans="13:14" ht="30" customHeight="1" x14ac:dyDescent="0.2"/>
  </sheetData>
  <mergeCells count="6">
    <mergeCell ref="B16:C16"/>
    <mergeCell ref="A1:E1"/>
    <mergeCell ref="B2:C2"/>
    <mergeCell ref="B3:C3"/>
    <mergeCell ref="B4:C4"/>
    <mergeCell ref="A6:E6"/>
  </mergeCells>
  <conditionalFormatting sqref="B25">
    <cfRule type="expression" dxfId="8" priority="6" stopIfTrue="1">
      <formula>ISERROR($B$25)</formula>
    </cfRule>
  </conditionalFormatting>
  <conditionalFormatting sqref="B4:C4 E20:E23">
    <cfRule type="expression" dxfId="7" priority="4" stopIfTrue="1">
      <formula>ISERROR($B$4)</formula>
    </cfRule>
  </conditionalFormatting>
  <conditionalFormatting sqref="E25">
    <cfRule type="expression" dxfId="6" priority="5" stopIfTrue="1">
      <formula>ISERROR($E$25)</formula>
    </cfRule>
  </conditionalFormatting>
  <conditionalFormatting sqref="E27">
    <cfRule type="expression" dxfId="5" priority="3" stopIfTrue="1">
      <formula>ISERROR(E27)</formula>
    </cfRule>
  </conditionalFormatting>
  <printOptions horizontalCentered="1"/>
  <pageMargins left="0.5" right="0.5" top="1" bottom="1" header="0.5" footer="0.5"/>
  <pageSetup scale="91" orientation="portrait" r:id="rId1"/>
  <headerFooter alignWithMargins="0">
    <oddFooter>&amp;LTransportation Cost Calculator (Rev. 2/2023)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7FD57-341D-41C5-91E8-10EE3CB6AE33}">
  <sheetPr>
    <pageSetUpPr fitToPage="1"/>
  </sheetPr>
  <dimension ref="A1:V37"/>
  <sheetViews>
    <sheetView zoomScaleNormal="100" zoomScaleSheetLayoutView="100" workbookViewId="0">
      <selection activeCell="D3" sqref="D3:G3"/>
    </sheetView>
  </sheetViews>
  <sheetFormatPr defaultColWidth="6.7109375" defaultRowHeight="12.75" x14ac:dyDescent="0.2"/>
  <cols>
    <col min="1" max="1" width="27.85546875" style="30" customWidth="1"/>
    <col min="2" max="11" width="8" style="30" customWidth="1"/>
    <col min="12" max="12" width="15.5703125" style="30" bestFit="1" customWidth="1"/>
    <col min="13" max="14" width="7.5703125" style="30" customWidth="1"/>
    <col min="15" max="15" width="15.42578125" style="30" bestFit="1" customWidth="1"/>
    <col min="16" max="16" width="10.28515625" style="30" hidden="1" customWidth="1"/>
    <col min="17" max="16384" width="6.7109375" style="30"/>
  </cols>
  <sheetData>
    <row r="1" spans="1:16" ht="15" customHeight="1" x14ac:dyDescent="0.25">
      <c r="A1" s="173" t="s">
        <v>327</v>
      </c>
      <c r="B1" s="173"/>
      <c r="C1" s="173"/>
      <c r="D1" s="173"/>
      <c r="E1" s="173"/>
      <c r="F1" s="173"/>
      <c r="G1" s="173"/>
      <c r="H1" s="173"/>
      <c r="I1" s="173"/>
      <c r="J1" s="173"/>
      <c r="K1" s="173"/>
      <c r="L1" s="173"/>
    </row>
    <row r="2" spans="1:16" ht="15" customHeight="1" thickBot="1" x14ac:dyDescent="0.3">
      <c r="A2" s="51"/>
      <c r="B2" s="51"/>
      <c r="C2" s="51"/>
      <c r="D2" s="51"/>
      <c r="E2" s="185" t="s">
        <v>796</v>
      </c>
      <c r="F2" s="185"/>
      <c r="G2" s="51"/>
      <c r="H2" s="51"/>
      <c r="I2" s="51"/>
      <c r="J2" s="51"/>
      <c r="K2" s="51"/>
      <c r="L2" s="51"/>
      <c r="P2" s="30" t="s">
        <v>733</v>
      </c>
    </row>
    <row r="3" spans="1:16" ht="15" thickBot="1" x14ac:dyDescent="0.3">
      <c r="A3" s="52"/>
      <c r="B3" s="53"/>
      <c r="C3" s="53" t="s">
        <v>1</v>
      </c>
      <c r="D3" s="174"/>
      <c r="E3" s="175"/>
      <c r="F3" s="175"/>
      <c r="G3" s="160"/>
      <c r="H3" s="53"/>
      <c r="I3" s="53"/>
      <c r="J3" s="53"/>
      <c r="K3" s="53"/>
      <c r="L3" s="54"/>
      <c r="P3" s="30" t="s">
        <v>734</v>
      </c>
    </row>
    <row r="4" spans="1:16" ht="13.5" customHeight="1" x14ac:dyDescent="0.25">
      <c r="A4" s="55"/>
      <c r="B4" s="56"/>
      <c r="C4" s="57" t="s">
        <v>14</v>
      </c>
      <c r="D4" s="176" t="str">
        <f>IF(ISERROR(VLOOKUP(D3,'District List'!$A$1:$C$317,3,FALSE)=TRUE)," ",(VLOOKUP(D3,'District List'!$A$1:$C$317,3,FALSE)))</f>
        <v xml:space="preserve"> </v>
      </c>
      <c r="E4" s="177"/>
      <c r="F4" s="177"/>
      <c r="G4" s="178"/>
      <c r="H4" s="58"/>
      <c r="I4" s="58"/>
      <c r="J4" s="58"/>
      <c r="K4" s="58"/>
      <c r="L4" s="59"/>
      <c r="M4" s="31"/>
      <c r="N4" s="31"/>
      <c r="O4" s="31"/>
      <c r="P4" s="31"/>
    </row>
    <row r="5" spans="1:16" ht="14.25" x14ac:dyDescent="0.25">
      <c r="A5" s="55"/>
      <c r="B5" s="60"/>
      <c r="C5" s="56"/>
      <c r="D5" s="61"/>
      <c r="E5" s="61"/>
      <c r="F5" s="61"/>
      <c r="G5" s="61"/>
      <c r="H5" s="58"/>
      <c r="I5" s="58"/>
      <c r="J5" s="58"/>
      <c r="K5" s="58"/>
      <c r="L5" s="59"/>
      <c r="M5" s="31"/>
      <c r="N5" s="31"/>
      <c r="O5" s="31"/>
      <c r="P5" s="31"/>
    </row>
    <row r="6" spans="1:16" ht="14.25" x14ac:dyDescent="0.25">
      <c r="A6" s="55"/>
      <c r="B6" s="61"/>
      <c r="C6" s="61"/>
      <c r="D6" s="61"/>
      <c r="E6" s="61"/>
      <c r="F6" s="61"/>
      <c r="G6" s="61"/>
      <c r="H6" s="58"/>
      <c r="I6" s="58"/>
      <c r="J6" s="58"/>
      <c r="K6" s="58"/>
      <c r="L6" s="59"/>
      <c r="M6" s="31"/>
      <c r="N6" s="31"/>
      <c r="O6" s="31"/>
      <c r="P6" s="31"/>
    </row>
    <row r="7" spans="1:16" ht="33.75" customHeight="1" thickBot="1" x14ac:dyDescent="0.35">
      <c r="A7" s="186" t="s">
        <v>801</v>
      </c>
      <c r="B7" s="187"/>
      <c r="C7" s="187"/>
      <c r="D7" s="187"/>
      <c r="E7" s="187"/>
      <c r="F7" s="187"/>
      <c r="G7" s="187"/>
      <c r="H7" s="187"/>
      <c r="I7" s="187"/>
      <c r="J7" s="187"/>
      <c r="K7" s="187"/>
      <c r="L7" s="188"/>
      <c r="M7" s="31"/>
      <c r="N7" s="31"/>
      <c r="O7" s="31"/>
      <c r="P7" s="31"/>
    </row>
    <row r="8" spans="1:16" ht="24.75" customHeight="1" x14ac:dyDescent="0.2">
      <c r="A8" s="169" t="s">
        <v>735</v>
      </c>
      <c r="B8" s="170"/>
      <c r="C8" s="170"/>
      <c r="D8" s="170"/>
      <c r="E8" s="170"/>
      <c r="F8" s="170"/>
      <c r="G8" s="170"/>
      <c r="H8" s="170"/>
      <c r="I8" s="170"/>
      <c r="J8" s="170"/>
      <c r="K8" s="189"/>
      <c r="L8" s="171"/>
      <c r="M8" s="31"/>
      <c r="N8" s="31"/>
      <c r="O8" s="31"/>
      <c r="P8" s="31"/>
    </row>
    <row r="9" spans="1:16" ht="33.75" customHeight="1" thickBot="1" x14ac:dyDescent="0.25">
      <c r="A9" s="169"/>
      <c r="B9" s="170"/>
      <c r="C9" s="170"/>
      <c r="D9" s="170"/>
      <c r="E9" s="170"/>
      <c r="F9" s="170"/>
      <c r="G9" s="170"/>
      <c r="H9" s="170"/>
      <c r="I9" s="170"/>
      <c r="J9" s="170"/>
      <c r="K9" s="189"/>
      <c r="L9" s="172"/>
      <c r="M9" s="31"/>
      <c r="N9" s="31"/>
      <c r="O9" s="31"/>
      <c r="P9" s="31"/>
    </row>
    <row r="10" spans="1:16" ht="14.25" x14ac:dyDescent="0.25">
      <c r="A10" s="62" t="s">
        <v>663</v>
      </c>
      <c r="B10" s="57"/>
      <c r="C10" s="57"/>
      <c r="D10" s="57"/>
      <c r="E10" s="57"/>
      <c r="F10" s="57"/>
      <c r="G10" s="57"/>
      <c r="H10" s="57"/>
      <c r="I10" s="57"/>
      <c r="J10" s="57"/>
      <c r="K10" s="57"/>
      <c r="L10" s="63"/>
      <c r="M10" s="31"/>
      <c r="N10" s="31"/>
      <c r="O10" s="31"/>
      <c r="P10" s="31"/>
    </row>
    <row r="11" spans="1:16" ht="14.25" x14ac:dyDescent="0.25">
      <c r="A11" s="62" t="s">
        <v>328</v>
      </c>
      <c r="B11" s="57"/>
      <c r="C11" s="57"/>
      <c r="D11" s="57"/>
      <c r="E11" s="57"/>
      <c r="F11" s="57"/>
      <c r="G11" s="57"/>
      <c r="H11" s="57"/>
      <c r="I11" s="57"/>
      <c r="J11" s="57"/>
      <c r="K11" s="57"/>
      <c r="L11" s="63"/>
      <c r="M11" s="31"/>
      <c r="N11" s="31"/>
      <c r="O11" s="31"/>
      <c r="P11" s="31"/>
    </row>
    <row r="12" spans="1:16" ht="13.5" customHeight="1" x14ac:dyDescent="0.25">
      <c r="A12" s="62" t="s">
        <v>800</v>
      </c>
      <c r="B12" s="57"/>
      <c r="C12" s="57"/>
      <c r="D12" s="57"/>
      <c r="E12" s="57"/>
      <c r="F12" s="57"/>
      <c r="G12" s="57"/>
      <c r="H12" s="57"/>
      <c r="I12" s="57"/>
      <c r="J12" s="57"/>
      <c r="K12" s="57"/>
      <c r="L12" s="63"/>
      <c r="M12" s="31"/>
      <c r="N12" s="31"/>
      <c r="O12" s="31"/>
      <c r="P12" s="31"/>
    </row>
    <row r="13" spans="1:16" ht="14.25" x14ac:dyDescent="0.25">
      <c r="A13" s="62"/>
      <c r="B13" s="57"/>
      <c r="C13" s="57"/>
      <c r="D13" s="57"/>
      <c r="E13" s="57"/>
      <c r="F13" s="57"/>
      <c r="G13" s="57"/>
      <c r="H13" s="57"/>
      <c r="I13" s="57"/>
      <c r="J13" s="57"/>
      <c r="K13" s="57"/>
      <c r="L13" s="63"/>
    </row>
    <row r="14" spans="1:16" ht="14.25" x14ac:dyDescent="0.25">
      <c r="A14" s="64" t="s">
        <v>329</v>
      </c>
      <c r="B14" s="57"/>
      <c r="C14" s="57"/>
      <c r="D14" s="57"/>
      <c r="E14" s="57"/>
      <c r="F14" s="57"/>
      <c r="G14" s="57"/>
      <c r="H14" s="57"/>
      <c r="I14" s="57"/>
      <c r="J14" s="57"/>
      <c r="K14" s="57"/>
      <c r="L14" s="63"/>
    </row>
    <row r="15" spans="1:16" ht="14.25" x14ac:dyDescent="0.25">
      <c r="A15" s="62" t="s">
        <v>330</v>
      </c>
      <c r="B15" s="57"/>
      <c r="C15" s="57"/>
      <c r="D15" s="57"/>
      <c r="E15" s="57"/>
      <c r="F15" s="57"/>
      <c r="G15" s="57"/>
      <c r="H15" s="179"/>
      <c r="I15" s="180"/>
      <c r="J15" s="180"/>
      <c r="K15" s="180"/>
      <c r="L15" s="181"/>
    </row>
    <row r="16" spans="1:16" ht="14.25" x14ac:dyDescent="0.25">
      <c r="A16" s="64"/>
      <c r="B16" s="57"/>
      <c r="C16" s="57"/>
      <c r="D16" s="57"/>
      <c r="E16" s="57"/>
      <c r="F16" s="57"/>
      <c r="G16" s="57"/>
      <c r="H16" s="57"/>
      <c r="I16" s="57"/>
      <c r="J16" s="57"/>
      <c r="K16" s="57"/>
      <c r="L16" s="63"/>
    </row>
    <row r="17" spans="1:22" ht="14.25" x14ac:dyDescent="0.25">
      <c r="A17" s="62" t="s">
        <v>331</v>
      </c>
      <c r="B17" s="57"/>
      <c r="C17" s="57"/>
      <c r="D17" s="57"/>
      <c r="E17" s="57"/>
      <c r="F17" s="57"/>
      <c r="G17" s="57"/>
      <c r="H17" s="57"/>
      <c r="I17" s="57"/>
      <c r="J17" s="57"/>
      <c r="K17" s="57"/>
      <c r="L17" s="63"/>
    </row>
    <row r="18" spans="1:22" ht="27" customHeight="1" x14ac:dyDescent="0.25">
      <c r="A18" s="182"/>
      <c r="B18" s="183"/>
      <c r="C18" s="183"/>
      <c r="D18" s="183"/>
      <c r="E18" s="183"/>
      <c r="F18" s="183"/>
      <c r="G18" s="183"/>
      <c r="H18" s="183"/>
      <c r="I18" s="183"/>
      <c r="J18" s="183"/>
      <c r="K18" s="183"/>
      <c r="L18" s="184"/>
    </row>
    <row r="19" spans="1:22" ht="15" thickBot="1" x14ac:dyDescent="0.3">
      <c r="A19" s="62"/>
      <c r="B19" s="57"/>
      <c r="C19" s="57"/>
      <c r="D19" s="57"/>
      <c r="E19" s="57"/>
      <c r="F19" s="57"/>
      <c r="G19" s="57"/>
      <c r="H19" s="57"/>
      <c r="I19" s="57"/>
      <c r="J19" s="57"/>
      <c r="K19" s="57"/>
      <c r="L19" s="65"/>
    </row>
    <row r="20" spans="1:22" ht="15" thickBot="1" x14ac:dyDescent="0.3">
      <c r="A20" s="62" t="s">
        <v>332</v>
      </c>
      <c r="B20" s="57"/>
      <c r="C20" s="57"/>
      <c r="D20" s="57"/>
      <c r="E20" s="57"/>
      <c r="F20" s="57"/>
      <c r="G20" s="57"/>
      <c r="H20" s="57"/>
      <c r="I20" s="57"/>
      <c r="J20" s="57"/>
      <c r="K20" s="57"/>
      <c r="L20" s="17"/>
    </row>
    <row r="21" spans="1:22" ht="14.25" x14ac:dyDescent="0.25">
      <c r="A21" s="62"/>
      <c r="B21" s="57"/>
      <c r="C21" s="57"/>
      <c r="D21" s="57"/>
      <c r="E21" s="57"/>
      <c r="F21" s="57"/>
      <c r="G21" s="57"/>
      <c r="H21" s="57"/>
      <c r="I21" s="57"/>
      <c r="J21" s="57"/>
      <c r="K21" s="57"/>
      <c r="L21" s="65"/>
    </row>
    <row r="22" spans="1:22" ht="15" thickBot="1" x14ac:dyDescent="0.3">
      <c r="A22" s="66"/>
      <c r="B22" s="67"/>
      <c r="C22" s="67"/>
      <c r="D22" s="67"/>
      <c r="E22" s="67"/>
      <c r="F22" s="67"/>
      <c r="G22" s="67"/>
      <c r="H22" s="67"/>
      <c r="I22" s="67"/>
      <c r="J22" s="67"/>
      <c r="K22" s="67"/>
      <c r="L22" s="68"/>
    </row>
    <row r="23" spans="1:22" ht="15" thickBot="1" x14ac:dyDescent="0.3">
      <c r="A23" s="69" t="s">
        <v>2</v>
      </c>
      <c r="B23" s="53"/>
      <c r="C23" s="53"/>
      <c r="D23" s="53"/>
      <c r="E23" s="53"/>
      <c r="F23" s="53"/>
      <c r="G23" s="53"/>
      <c r="H23" s="53"/>
      <c r="I23" s="53"/>
      <c r="J23" s="53"/>
      <c r="K23" s="53"/>
      <c r="L23" s="54"/>
    </row>
    <row r="24" spans="1:22" ht="15" thickBot="1" x14ac:dyDescent="0.3">
      <c r="A24" s="70" t="s">
        <v>333</v>
      </c>
      <c r="B24" s="56" t="s">
        <v>334</v>
      </c>
      <c r="C24" s="56"/>
      <c r="D24" s="194"/>
      <c r="E24" s="195"/>
      <c r="F24" s="196"/>
      <c r="G24" s="61"/>
      <c r="H24" s="71"/>
      <c r="I24" s="71"/>
      <c r="J24" s="71"/>
      <c r="K24" s="71"/>
      <c r="L24" s="63"/>
      <c r="M24" s="6"/>
      <c r="N24" s="7"/>
      <c r="R24" s="7"/>
      <c r="S24" s="8"/>
      <c r="T24" s="8"/>
      <c r="U24" s="8"/>
      <c r="V24" s="7"/>
    </row>
    <row r="25" spans="1:22" ht="14.25" x14ac:dyDescent="0.25">
      <c r="A25" s="70"/>
      <c r="B25" s="61"/>
      <c r="C25" s="61"/>
      <c r="D25" s="61"/>
      <c r="E25" s="61"/>
      <c r="F25" s="61"/>
      <c r="G25" s="61"/>
      <c r="H25" s="71"/>
      <c r="I25" s="71"/>
      <c r="J25" s="71"/>
      <c r="K25" s="71"/>
      <c r="L25" s="63"/>
      <c r="M25" s="6"/>
      <c r="N25" s="7"/>
      <c r="R25" s="7"/>
      <c r="S25" s="8"/>
      <c r="T25" s="8"/>
      <c r="U25" s="8"/>
      <c r="V25" s="7"/>
    </row>
    <row r="26" spans="1:22" ht="14.25" x14ac:dyDescent="0.25">
      <c r="A26" s="70"/>
      <c r="B26" s="61"/>
      <c r="C26" s="61"/>
      <c r="D26" s="61"/>
      <c r="E26" s="61"/>
      <c r="F26" s="61"/>
      <c r="G26" s="61"/>
      <c r="H26" s="71"/>
      <c r="I26" s="71"/>
      <c r="J26" s="71"/>
      <c r="K26" s="71"/>
      <c r="L26" s="63"/>
      <c r="M26" s="6"/>
      <c r="N26" s="7"/>
      <c r="R26" s="7"/>
      <c r="S26" s="8"/>
      <c r="T26" s="8"/>
      <c r="U26" s="8"/>
      <c r="V26" s="7"/>
    </row>
    <row r="27" spans="1:22" ht="15" thickBot="1" x14ac:dyDescent="0.3">
      <c r="A27" s="77"/>
      <c r="B27" s="78"/>
      <c r="C27" s="79"/>
      <c r="D27" s="79"/>
      <c r="E27" s="79"/>
      <c r="F27" s="79"/>
      <c r="G27" s="79"/>
      <c r="H27" s="58"/>
      <c r="I27" s="58"/>
      <c r="J27" s="58"/>
      <c r="K27" s="58"/>
      <c r="L27" s="63"/>
      <c r="M27" s="6"/>
      <c r="N27" s="7"/>
      <c r="R27" s="7"/>
      <c r="S27" s="8"/>
      <c r="T27" s="8"/>
      <c r="U27" s="8"/>
      <c r="V27" s="7"/>
    </row>
    <row r="28" spans="1:22" ht="15" thickBot="1" x14ac:dyDescent="0.3">
      <c r="A28" s="190" t="s">
        <v>802</v>
      </c>
      <c r="B28" s="191"/>
      <c r="C28" s="191"/>
      <c r="D28" s="191"/>
      <c r="E28" s="191"/>
      <c r="F28" s="191"/>
      <c r="G28" s="191"/>
      <c r="H28" s="191"/>
      <c r="I28" s="191"/>
      <c r="J28" s="191"/>
      <c r="K28" s="192"/>
      <c r="L28" s="148"/>
      <c r="M28" s="6"/>
      <c r="N28" s="7"/>
      <c r="R28" s="7"/>
      <c r="S28" s="8"/>
      <c r="T28" s="8"/>
      <c r="U28" s="8"/>
      <c r="V28" s="7"/>
    </row>
    <row r="29" spans="1:22" ht="15" thickBot="1" x14ac:dyDescent="0.3">
      <c r="A29" s="70"/>
      <c r="B29" s="61"/>
      <c r="C29" s="61"/>
      <c r="D29" s="61"/>
      <c r="E29" s="61"/>
      <c r="F29" s="61"/>
      <c r="G29" s="61"/>
      <c r="H29" s="58"/>
      <c r="I29" s="58"/>
      <c r="J29" s="58"/>
      <c r="K29" s="58"/>
      <c r="L29" s="80"/>
      <c r="M29" s="6"/>
      <c r="N29" s="7"/>
      <c r="R29" s="7"/>
      <c r="S29" s="8"/>
      <c r="T29" s="8"/>
      <c r="U29" s="8"/>
      <c r="V29" s="7"/>
    </row>
    <row r="30" spans="1:22" ht="15" thickBot="1" x14ac:dyDescent="0.3">
      <c r="A30" s="190" t="s">
        <v>803</v>
      </c>
      <c r="B30" s="191"/>
      <c r="C30" s="191"/>
      <c r="D30" s="191"/>
      <c r="E30" s="191"/>
      <c r="F30" s="191"/>
      <c r="G30" s="191"/>
      <c r="H30" s="191"/>
      <c r="I30" s="191"/>
      <c r="J30" s="191"/>
      <c r="K30" s="193"/>
      <c r="L30" s="25"/>
      <c r="M30" s="6"/>
      <c r="N30" s="7"/>
      <c r="R30" s="7"/>
      <c r="S30" s="8"/>
      <c r="T30" s="8"/>
      <c r="U30" s="8"/>
      <c r="V30" s="7"/>
    </row>
    <row r="31" spans="1:22" ht="14.25" x14ac:dyDescent="0.25">
      <c r="A31" s="81"/>
      <c r="B31" s="58"/>
      <c r="C31" s="58"/>
      <c r="D31" s="58"/>
      <c r="E31" s="58"/>
      <c r="F31" s="58"/>
      <c r="G31" s="58"/>
      <c r="H31" s="58"/>
      <c r="I31" s="58"/>
      <c r="J31" s="58"/>
      <c r="K31" s="58"/>
      <c r="L31" s="59"/>
      <c r="M31" s="31"/>
      <c r="N31" s="31"/>
      <c r="O31" s="31"/>
      <c r="T31" s="7"/>
      <c r="U31" s="7"/>
      <c r="V31" s="7"/>
    </row>
    <row r="32" spans="1:22" ht="15" thickBot="1" x14ac:dyDescent="0.3">
      <c r="A32" s="66" t="s">
        <v>804</v>
      </c>
      <c r="B32" s="67"/>
      <c r="C32" s="67"/>
      <c r="D32" s="67"/>
      <c r="E32" s="67"/>
      <c r="F32" s="67"/>
      <c r="G32" s="67"/>
      <c r="H32" s="67"/>
      <c r="I32" s="67"/>
      <c r="J32" s="67"/>
      <c r="K32" s="149"/>
      <c r="L32" s="48" t="str">
        <f>IF(ISERROR(SUM(L28*L30/L20)=TRUE),"",(L28*L30/L20))</f>
        <v/>
      </c>
      <c r="M32" s="6"/>
      <c r="N32" s="7"/>
      <c r="O32" s="32"/>
    </row>
    <row r="34" spans="1:12" x14ac:dyDescent="0.2">
      <c r="A34" s="35"/>
      <c r="B34" s="36"/>
      <c r="C34" s="36"/>
      <c r="D34" s="36"/>
      <c r="E34" s="36"/>
      <c r="F34" s="36"/>
      <c r="G34" s="36"/>
      <c r="H34" s="36"/>
      <c r="I34" s="36"/>
      <c r="J34" s="36"/>
      <c r="K34" s="36"/>
      <c r="L34" s="36"/>
    </row>
    <row r="35" spans="1:12" x14ac:dyDescent="0.2">
      <c r="A35" s="36"/>
      <c r="B35" s="36"/>
      <c r="C35" s="36"/>
      <c r="D35" s="36"/>
      <c r="E35" s="36"/>
      <c r="F35" s="36"/>
      <c r="G35" s="36"/>
      <c r="H35" s="36"/>
      <c r="I35" s="36"/>
      <c r="J35" s="36"/>
      <c r="K35" s="36"/>
      <c r="L35" s="36"/>
    </row>
    <row r="36" spans="1:12" x14ac:dyDescent="0.2">
      <c r="A36" s="36"/>
      <c r="B36" s="36"/>
      <c r="C36" s="36"/>
      <c r="D36" s="36"/>
      <c r="E36" s="36"/>
      <c r="F36" s="36"/>
      <c r="G36" s="36"/>
      <c r="H36" s="36"/>
      <c r="I36" s="36"/>
      <c r="J36" s="36"/>
      <c r="K36" s="36"/>
      <c r="L36" s="36"/>
    </row>
    <row r="37" spans="1:12" x14ac:dyDescent="0.2">
      <c r="A37" s="36"/>
      <c r="B37" s="36"/>
      <c r="C37" s="36"/>
      <c r="D37" s="36"/>
      <c r="E37" s="36"/>
      <c r="F37" s="36"/>
      <c r="G37" s="36"/>
      <c r="H37" s="36"/>
      <c r="I37" s="36"/>
      <c r="J37" s="36"/>
      <c r="K37" s="36"/>
      <c r="L37" s="36"/>
    </row>
  </sheetData>
  <mergeCells count="12">
    <mergeCell ref="H15:L15"/>
    <mergeCell ref="A18:L18"/>
    <mergeCell ref="D24:F24"/>
    <mergeCell ref="A28:K28"/>
    <mergeCell ref="A30:K30"/>
    <mergeCell ref="A8:K9"/>
    <mergeCell ref="L8:L9"/>
    <mergeCell ref="A1:L1"/>
    <mergeCell ref="E2:F2"/>
    <mergeCell ref="D3:G3"/>
    <mergeCell ref="D4:G4"/>
    <mergeCell ref="A7:L7"/>
  </mergeCells>
  <dataValidations count="1">
    <dataValidation type="list" allowBlank="1" showInputMessage="1" showErrorMessage="1" sqref="L8:L9" xr:uid="{1F91D138-88DF-41DB-8B37-1C4AE1F8ACFE}">
      <formula1>$P$2:$P$3</formula1>
    </dataValidation>
  </dataValidations>
  <printOptions horizontalCentered="1"/>
  <pageMargins left="0.25" right="0.25" top="1" bottom="1" header="0.5" footer="0.5"/>
  <pageSetup scale="83" orientation="portrait" r:id="rId1"/>
  <headerFooter alignWithMargins="0">
    <oddHeader xml:space="preserve">&amp;C&amp;12
</oddHeader>
    <oddFooter>&amp;LContracted Transportation Cost Calculator (Rev. 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286"/>
  <sheetViews>
    <sheetView topLeftCell="A27" workbookViewId="0">
      <selection activeCell="C261" sqref="C261"/>
    </sheetView>
  </sheetViews>
  <sheetFormatPr defaultRowHeight="12.75" x14ac:dyDescent="0.2"/>
  <cols>
    <col min="2" max="2" width="27.85546875" bestFit="1" customWidth="1"/>
    <col min="3" max="3" width="16.7109375" style="1" bestFit="1" customWidth="1"/>
  </cols>
  <sheetData>
    <row r="1" spans="1:3" x14ac:dyDescent="0.2">
      <c r="A1" t="s">
        <v>1</v>
      </c>
      <c r="B1" t="s">
        <v>325</v>
      </c>
      <c r="C1" s="1" t="s">
        <v>647</v>
      </c>
    </row>
    <row r="2" spans="1:3" x14ac:dyDescent="0.2">
      <c r="A2" s="151" t="s">
        <v>82</v>
      </c>
      <c r="B2" s="152" t="s">
        <v>809</v>
      </c>
      <c r="C2" s="153">
        <v>1</v>
      </c>
    </row>
    <row r="3" spans="1:3" x14ac:dyDescent="0.2">
      <c r="A3" s="154" t="s">
        <v>146</v>
      </c>
      <c r="B3" s="155" t="s">
        <v>810</v>
      </c>
      <c r="C3" s="156">
        <v>1</v>
      </c>
    </row>
    <row r="4" spans="1:3" x14ac:dyDescent="0.2">
      <c r="A4" s="151" t="s">
        <v>157</v>
      </c>
      <c r="B4" s="152" t="s">
        <v>811</v>
      </c>
      <c r="C4" s="153">
        <v>1</v>
      </c>
    </row>
    <row r="5" spans="1:3" x14ac:dyDescent="0.2">
      <c r="A5" s="154" t="s">
        <v>208</v>
      </c>
      <c r="B5" s="155" t="s">
        <v>812</v>
      </c>
      <c r="C5" s="156">
        <v>0.63100157224201114</v>
      </c>
    </row>
    <row r="6" spans="1:3" x14ac:dyDescent="0.2">
      <c r="A6" s="151" t="s">
        <v>220</v>
      </c>
      <c r="B6" s="152" t="s">
        <v>813</v>
      </c>
      <c r="C6" s="153">
        <v>0.9618077099933432</v>
      </c>
    </row>
    <row r="7" spans="1:3" x14ac:dyDescent="0.2">
      <c r="A7" s="154" t="s">
        <v>21</v>
      </c>
      <c r="B7" s="155" t="s">
        <v>814</v>
      </c>
      <c r="C7" s="156">
        <v>1</v>
      </c>
    </row>
    <row r="8" spans="1:3" x14ac:dyDescent="0.2">
      <c r="A8" s="151" t="s">
        <v>114</v>
      </c>
      <c r="B8" s="152" t="s">
        <v>815</v>
      </c>
      <c r="C8" s="153">
        <v>0.89714695179991855</v>
      </c>
    </row>
    <row r="9" spans="1:3" x14ac:dyDescent="0.2">
      <c r="A9" s="154" t="s">
        <v>123</v>
      </c>
      <c r="B9" s="155" t="s">
        <v>816</v>
      </c>
      <c r="C9" s="156">
        <v>0.76990199420961736</v>
      </c>
    </row>
    <row r="10" spans="1:3" x14ac:dyDescent="0.2">
      <c r="A10" s="151" t="s">
        <v>46</v>
      </c>
      <c r="B10" s="152" t="s">
        <v>817</v>
      </c>
      <c r="C10" s="153">
        <v>0.96590360282043852</v>
      </c>
    </row>
    <row r="11" spans="1:3" x14ac:dyDescent="0.2">
      <c r="A11" s="154" t="s">
        <v>111</v>
      </c>
      <c r="B11" s="155" t="s">
        <v>818</v>
      </c>
      <c r="C11" s="156">
        <v>0.78798689743458794</v>
      </c>
    </row>
    <row r="12" spans="1:3" x14ac:dyDescent="0.2">
      <c r="A12" s="151" t="s">
        <v>272</v>
      </c>
      <c r="B12" s="152" t="s">
        <v>819</v>
      </c>
      <c r="C12" s="153">
        <v>1</v>
      </c>
    </row>
    <row r="13" spans="1:3" x14ac:dyDescent="0.2">
      <c r="A13" s="154" t="s">
        <v>16</v>
      </c>
      <c r="B13" s="155" t="s">
        <v>820</v>
      </c>
      <c r="C13" s="156">
        <v>0.98941327792618983</v>
      </c>
    </row>
    <row r="14" spans="1:3" x14ac:dyDescent="0.2">
      <c r="A14" s="151" t="s">
        <v>198</v>
      </c>
      <c r="B14" s="152" t="s">
        <v>821</v>
      </c>
      <c r="C14" s="153">
        <v>0.94994068307151103</v>
      </c>
    </row>
    <row r="15" spans="1:3" x14ac:dyDescent="0.2">
      <c r="A15" s="154" t="s">
        <v>133</v>
      </c>
      <c r="B15" s="155" t="s">
        <v>822</v>
      </c>
      <c r="C15" s="156">
        <v>1</v>
      </c>
    </row>
    <row r="16" spans="1:3" x14ac:dyDescent="0.2">
      <c r="A16" s="151" t="s">
        <v>274</v>
      </c>
      <c r="B16" s="152" t="s">
        <v>823</v>
      </c>
      <c r="C16" s="153">
        <v>0.85884028600049001</v>
      </c>
    </row>
    <row r="17" spans="1:3" x14ac:dyDescent="0.2">
      <c r="A17" s="154" t="s">
        <v>148</v>
      </c>
      <c r="B17" s="155" t="s">
        <v>824</v>
      </c>
      <c r="C17" s="156">
        <v>1</v>
      </c>
    </row>
    <row r="18" spans="1:3" x14ac:dyDescent="0.2">
      <c r="A18" s="151" t="s">
        <v>122</v>
      </c>
      <c r="B18" s="152" t="s">
        <v>825</v>
      </c>
      <c r="C18" s="153">
        <v>0.9680430095633703</v>
      </c>
    </row>
    <row r="19" spans="1:3" x14ac:dyDescent="0.2">
      <c r="A19" s="154" t="s">
        <v>173</v>
      </c>
      <c r="B19" s="155" t="s">
        <v>826</v>
      </c>
      <c r="C19" s="156">
        <v>1</v>
      </c>
    </row>
    <row r="20" spans="1:3" x14ac:dyDescent="0.2">
      <c r="A20" s="151" t="s">
        <v>57</v>
      </c>
      <c r="B20" s="152" t="s">
        <v>827</v>
      </c>
      <c r="C20" s="153">
        <v>1</v>
      </c>
    </row>
    <row r="21" spans="1:3" x14ac:dyDescent="0.2">
      <c r="A21" s="154" t="s">
        <v>99</v>
      </c>
      <c r="B21" s="155" t="s">
        <v>828</v>
      </c>
      <c r="C21" s="156">
        <v>1</v>
      </c>
    </row>
    <row r="22" spans="1:3" x14ac:dyDescent="0.2">
      <c r="A22" s="151" t="s">
        <v>206</v>
      </c>
      <c r="B22" s="152" t="s">
        <v>829</v>
      </c>
      <c r="C22" s="153">
        <v>0.94636580336442111</v>
      </c>
    </row>
    <row r="23" spans="1:3" x14ac:dyDescent="0.2">
      <c r="A23" s="154" t="s">
        <v>45</v>
      </c>
      <c r="B23" s="155" t="s">
        <v>830</v>
      </c>
      <c r="C23" s="156">
        <v>0.90739450807974975</v>
      </c>
    </row>
    <row r="24" spans="1:3" x14ac:dyDescent="0.2">
      <c r="A24" s="151" t="s">
        <v>37</v>
      </c>
      <c r="B24" s="152" t="s">
        <v>831</v>
      </c>
      <c r="C24" s="153">
        <v>0.79687495073262449</v>
      </c>
    </row>
    <row r="25" spans="1:3" x14ac:dyDescent="0.2">
      <c r="A25" s="154" t="s">
        <v>190</v>
      </c>
      <c r="B25" s="155" t="s">
        <v>832</v>
      </c>
      <c r="C25" s="156">
        <v>0.93300988990483291</v>
      </c>
    </row>
    <row r="26" spans="1:3" x14ac:dyDescent="0.2">
      <c r="A26" s="151" t="s">
        <v>32</v>
      </c>
      <c r="B26" s="152" t="s">
        <v>833</v>
      </c>
      <c r="C26" s="153">
        <v>0.93758520994764549</v>
      </c>
    </row>
    <row r="27" spans="1:3" x14ac:dyDescent="0.2">
      <c r="A27" s="154" t="s">
        <v>31</v>
      </c>
      <c r="B27" s="155" t="s">
        <v>834</v>
      </c>
      <c r="C27" s="156">
        <v>1</v>
      </c>
    </row>
    <row r="28" spans="1:3" x14ac:dyDescent="0.2">
      <c r="A28" s="151" t="s">
        <v>52</v>
      </c>
      <c r="B28" s="152" t="s">
        <v>835</v>
      </c>
      <c r="C28" s="153">
        <v>1</v>
      </c>
    </row>
    <row r="29" spans="1:3" x14ac:dyDescent="0.2">
      <c r="A29" s="154" t="s">
        <v>134</v>
      </c>
      <c r="B29" s="155" t="s">
        <v>836</v>
      </c>
      <c r="C29" s="156">
        <v>1</v>
      </c>
    </row>
    <row r="30" spans="1:3" x14ac:dyDescent="0.2">
      <c r="A30" s="151" t="s">
        <v>125</v>
      </c>
      <c r="B30" s="152" t="s">
        <v>837</v>
      </c>
      <c r="C30" s="153">
        <v>0.88849722985627178</v>
      </c>
    </row>
    <row r="31" spans="1:3" x14ac:dyDescent="0.2">
      <c r="A31" s="154" t="s">
        <v>236</v>
      </c>
      <c r="B31" s="155" t="s">
        <v>838</v>
      </c>
      <c r="C31" s="156">
        <v>0.92023513959039149</v>
      </c>
    </row>
    <row r="32" spans="1:3" x14ac:dyDescent="0.2">
      <c r="A32" s="151" t="s">
        <v>154</v>
      </c>
      <c r="B32" s="152" t="s">
        <v>839</v>
      </c>
      <c r="C32" s="153">
        <v>0.97532429532819676</v>
      </c>
    </row>
    <row r="33" spans="1:3" x14ac:dyDescent="0.2">
      <c r="A33" s="154" t="s">
        <v>152</v>
      </c>
      <c r="B33" s="155" t="s">
        <v>840</v>
      </c>
      <c r="C33" s="156">
        <v>0.98762370848303271</v>
      </c>
    </row>
    <row r="34" spans="1:3" x14ac:dyDescent="0.2">
      <c r="A34" s="151" t="s">
        <v>238</v>
      </c>
      <c r="B34" s="152" t="s">
        <v>841</v>
      </c>
      <c r="C34" s="153">
        <v>1</v>
      </c>
    </row>
    <row r="35" spans="1:3" x14ac:dyDescent="0.2">
      <c r="A35" s="154" t="s">
        <v>245</v>
      </c>
      <c r="B35" s="155" t="s">
        <v>842</v>
      </c>
      <c r="C35" s="156">
        <v>0.86546791093861641</v>
      </c>
    </row>
    <row r="36" spans="1:3" x14ac:dyDescent="0.2">
      <c r="A36" s="151" t="s">
        <v>101</v>
      </c>
      <c r="B36" s="152" t="s">
        <v>843</v>
      </c>
      <c r="C36" s="153">
        <v>0.945000945000945</v>
      </c>
    </row>
    <row r="37" spans="1:3" x14ac:dyDescent="0.2">
      <c r="A37" s="154" t="s">
        <v>20</v>
      </c>
      <c r="B37" s="155" t="s">
        <v>844</v>
      </c>
      <c r="C37" s="156">
        <v>1</v>
      </c>
    </row>
    <row r="38" spans="1:3" x14ac:dyDescent="0.2">
      <c r="A38" s="151" t="s">
        <v>131</v>
      </c>
      <c r="B38" s="152" t="s">
        <v>845</v>
      </c>
      <c r="C38" s="153">
        <v>0.98974621897346449</v>
      </c>
    </row>
    <row r="39" spans="1:3" x14ac:dyDescent="0.2">
      <c r="A39" s="154" t="s">
        <v>195</v>
      </c>
      <c r="B39" s="155" t="s">
        <v>846</v>
      </c>
      <c r="C39" s="156">
        <v>0.97817570765552087</v>
      </c>
    </row>
    <row r="40" spans="1:3" x14ac:dyDescent="0.2">
      <c r="A40" s="151" t="s">
        <v>283</v>
      </c>
      <c r="B40" s="152" t="s">
        <v>847</v>
      </c>
      <c r="C40" s="153">
        <v>1</v>
      </c>
    </row>
    <row r="41" spans="1:3" x14ac:dyDescent="0.2">
      <c r="A41" s="154" t="s">
        <v>267</v>
      </c>
      <c r="B41" s="155" t="s">
        <v>848</v>
      </c>
      <c r="C41" s="156">
        <v>1</v>
      </c>
    </row>
    <row r="42" spans="1:3" x14ac:dyDescent="0.2">
      <c r="A42" s="151" t="s">
        <v>287</v>
      </c>
      <c r="B42" s="152" t="s">
        <v>849</v>
      </c>
      <c r="C42" s="153">
        <v>1</v>
      </c>
    </row>
    <row r="43" spans="1:3" x14ac:dyDescent="0.2">
      <c r="A43" s="154" t="s">
        <v>252</v>
      </c>
      <c r="B43" s="155" t="s">
        <v>850</v>
      </c>
      <c r="C43" s="156">
        <v>0.97644639598896554</v>
      </c>
    </row>
    <row r="44" spans="1:3" x14ac:dyDescent="0.2">
      <c r="A44" s="151" t="s">
        <v>269</v>
      </c>
      <c r="B44" s="152" t="s">
        <v>851</v>
      </c>
      <c r="C44" s="153">
        <v>1</v>
      </c>
    </row>
    <row r="45" spans="1:3" x14ac:dyDescent="0.2">
      <c r="A45" s="154" t="s">
        <v>248</v>
      </c>
      <c r="B45" s="155" t="s">
        <v>852</v>
      </c>
      <c r="C45" s="156">
        <v>0.8768690014488143</v>
      </c>
    </row>
    <row r="46" spans="1:3" x14ac:dyDescent="0.2">
      <c r="A46" s="151" t="s">
        <v>205</v>
      </c>
      <c r="B46" s="152" t="s">
        <v>853</v>
      </c>
      <c r="C46" s="153">
        <v>0.98787719303473909</v>
      </c>
    </row>
    <row r="47" spans="1:3" x14ac:dyDescent="0.2">
      <c r="A47" s="154" t="s">
        <v>210</v>
      </c>
      <c r="B47" s="155" t="s">
        <v>854</v>
      </c>
      <c r="C47" s="156">
        <v>1</v>
      </c>
    </row>
    <row r="48" spans="1:3" x14ac:dyDescent="0.2">
      <c r="A48" s="151" t="s">
        <v>90</v>
      </c>
      <c r="B48" s="152" t="s">
        <v>855</v>
      </c>
      <c r="C48" s="153">
        <v>0.95794616342561556</v>
      </c>
    </row>
    <row r="49" spans="1:3" x14ac:dyDescent="0.2">
      <c r="A49" s="154" t="s">
        <v>75</v>
      </c>
      <c r="B49" s="155" t="s">
        <v>856</v>
      </c>
      <c r="C49" s="156">
        <v>0.95969289827255289</v>
      </c>
    </row>
    <row r="50" spans="1:3" x14ac:dyDescent="0.2">
      <c r="A50" s="151" t="s">
        <v>96</v>
      </c>
      <c r="B50" s="152" t="s">
        <v>857</v>
      </c>
      <c r="C50" s="153">
        <v>0.9297445946712124</v>
      </c>
    </row>
    <row r="51" spans="1:3" x14ac:dyDescent="0.2">
      <c r="A51" s="154" t="s">
        <v>35</v>
      </c>
      <c r="B51" s="155" t="s">
        <v>858</v>
      </c>
      <c r="C51" s="156">
        <v>1</v>
      </c>
    </row>
    <row r="52" spans="1:3" x14ac:dyDescent="0.2">
      <c r="A52" s="151" t="s">
        <v>158</v>
      </c>
      <c r="B52" s="152" t="s">
        <v>859</v>
      </c>
      <c r="C52" s="153">
        <v>0.9352787130564908</v>
      </c>
    </row>
    <row r="53" spans="1:3" x14ac:dyDescent="0.2">
      <c r="A53" s="154" t="s">
        <v>63</v>
      </c>
      <c r="B53" s="155" t="s">
        <v>405</v>
      </c>
      <c r="C53" s="156">
        <v>1</v>
      </c>
    </row>
    <row r="54" spans="1:3" x14ac:dyDescent="0.2">
      <c r="A54" s="151" t="s">
        <v>185</v>
      </c>
      <c r="B54" s="152" t="s">
        <v>860</v>
      </c>
      <c r="C54" s="153">
        <v>0.91429914453731675</v>
      </c>
    </row>
    <row r="55" spans="1:3" x14ac:dyDescent="0.2">
      <c r="A55" s="154" t="s">
        <v>227</v>
      </c>
      <c r="B55" s="155" t="s">
        <v>861</v>
      </c>
      <c r="C55" s="156">
        <v>0.8016115499636679</v>
      </c>
    </row>
    <row r="56" spans="1:3" x14ac:dyDescent="0.2">
      <c r="A56" s="151" t="s">
        <v>162</v>
      </c>
      <c r="B56" s="152" t="s">
        <v>862</v>
      </c>
      <c r="C56" s="153">
        <v>0.9888724264086648</v>
      </c>
    </row>
    <row r="57" spans="1:3" x14ac:dyDescent="0.2">
      <c r="A57" s="154" t="s">
        <v>48</v>
      </c>
      <c r="B57" s="155" t="s">
        <v>863</v>
      </c>
      <c r="C57" s="156">
        <v>1</v>
      </c>
    </row>
    <row r="58" spans="1:3" x14ac:dyDescent="0.2">
      <c r="A58" s="151" t="s">
        <v>242</v>
      </c>
      <c r="B58" s="152" t="s">
        <v>864</v>
      </c>
      <c r="C58" s="153">
        <v>1</v>
      </c>
    </row>
    <row r="59" spans="1:3" x14ac:dyDescent="0.2">
      <c r="A59" s="154" t="s">
        <v>193</v>
      </c>
      <c r="B59" s="155" t="s">
        <v>865</v>
      </c>
      <c r="C59" s="156">
        <v>0.98541584548679539</v>
      </c>
    </row>
    <row r="60" spans="1:3" x14ac:dyDescent="0.2">
      <c r="A60" s="151" t="s">
        <v>265</v>
      </c>
      <c r="B60" s="152" t="s">
        <v>866</v>
      </c>
      <c r="C60" s="153">
        <v>0.84338365522476177</v>
      </c>
    </row>
    <row r="61" spans="1:3" x14ac:dyDescent="0.2">
      <c r="A61" s="154" t="s">
        <v>239</v>
      </c>
      <c r="B61" s="155" t="s">
        <v>867</v>
      </c>
      <c r="C61" s="156">
        <v>1</v>
      </c>
    </row>
    <row r="62" spans="1:3" x14ac:dyDescent="0.2">
      <c r="A62" s="151" t="s">
        <v>295</v>
      </c>
      <c r="B62" s="152" t="s">
        <v>868</v>
      </c>
      <c r="C62" s="153">
        <v>1</v>
      </c>
    </row>
    <row r="63" spans="1:3" x14ac:dyDescent="0.2">
      <c r="A63" s="154" t="s">
        <v>59</v>
      </c>
      <c r="B63" s="155" t="s">
        <v>869</v>
      </c>
      <c r="C63" s="156">
        <v>1</v>
      </c>
    </row>
    <row r="64" spans="1:3" x14ac:dyDescent="0.2">
      <c r="A64" s="151" t="s">
        <v>127</v>
      </c>
      <c r="B64" s="152" t="s">
        <v>870</v>
      </c>
      <c r="C64" s="153">
        <v>0.71214926648625554</v>
      </c>
    </row>
    <row r="65" spans="1:3" x14ac:dyDescent="0.2">
      <c r="A65" s="154" t="s">
        <v>199</v>
      </c>
      <c r="B65" s="155" t="s">
        <v>871</v>
      </c>
      <c r="C65" s="156">
        <v>0.83832515898473126</v>
      </c>
    </row>
    <row r="66" spans="1:3" x14ac:dyDescent="0.2">
      <c r="A66" s="151" t="s">
        <v>219</v>
      </c>
      <c r="B66" s="152" t="s">
        <v>872</v>
      </c>
      <c r="C66" s="153">
        <v>1</v>
      </c>
    </row>
    <row r="67" spans="1:3" x14ac:dyDescent="0.2">
      <c r="A67" s="154" t="s">
        <v>787</v>
      </c>
      <c r="B67" s="155" t="s">
        <v>873</v>
      </c>
      <c r="C67" s="156">
        <v>0.93318402388951094</v>
      </c>
    </row>
    <row r="68" spans="1:3" x14ac:dyDescent="0.2">
      <c r="A68" s="151" t="s">
        <v>129</v>
      </c>
      <c r="B68" s="152" t="s">
        <v>874</v>
      </c>
      <c r="C68" s="153">
        <v>0.95283468318246778</v>
      </c>
    </row>
    <row r="69" spans="1:3" x14ac:dyDescent="0.2">
      <c r="A69" s="154" t="s">
        <v>87</v>
      </c>
      <c r="B69" s="155" t="s">
        <v>875</v>
      </c>
      <c r="C69" s="156">
        <v>1</v>
      </c>
    </row>
    <row r="70" spans="1:3" x14ac:dyDescent="0.2">
      <c r="A70" s="151" t="s">
        <v>288</v>
      </c>
      <c r="B70" s="152" t="s">
        <v>876</v>
      </c>
      <c r="C70" s="153">
        <v>0.9723842862699339</v>
      </c>
    </row>
    <row r="71" spans="1:3" x14ac:dyDescent="0.2">
      <c r="A71" s="154" t="s">
        <v>29</v>
      </c>
      <c r="B71" s="155" t="s">
        <v>877</v>
      </c>
      <c r="C71" s="156">
        <v>1</v>
      </c>
    </row>
    <row r="72" spans="1:3" x14ac:dyDescent="0.2">
      <c r="A72" s="151" t="s">
        <v>105</v>
      </c>
      <c r="B72" s="152" t="s">
        <v>878</v>
      </c>
      <c r="C72" s="153">
        <v>0.89408577639916664</v>
      </c>
    </row>
    <row r="73" spans="1:3" x14ac:dyDescent="0.2">
      <c r="A73" s="154" t="s">
        <v>79</v>
      </c>
      <c r="B73" s="155" t="s">
        <v>879</v>
      </c>
      <c r="C73" s="156">
        <v>1</v>
      </c>
    </row>
    <row r="74" spans="1:3" x14ac:dyDescent="0.2">
      <c r="A74" s="151" t="s">
        <v>788</v>
      </c>
      <c r="B74" s="152" t="s">
        <v>746</v>
      </c>
      <c r="C74" s="153">
        <v>0.93318402388951105</v>
      </c>
    </row>
    <row r="75" spans="1:3" x14ac:dyDescent="0.2">
      <c r="A75" s="154" t="s">
        <v>789</v>
      </c>
      <c r="B75" s="155" t="s">
        <v>747</v>
      </c>
      <c r="C75" s="156">
        <v>0.93318402388951105</v>
      </c>
    </row>
    <row r="76" spans="1:3" x14ac:dyDescent="0.2">
      <c r="A76" s="151" t="s">
        <v>143</v>
      </c>
      <c r="B76" s="152" t="s">
        <v>880</v>
      </c>
      <c r="C76" s="153">
        <v>1</v>
      </c>
    </row>
    <row r="77" spans="1:3" x14ac:dyDescent="0.2">
      <c r="A77" s="154" t="s">
        <v>216</v>
      </c>
      <c r="B77" s="155" t="s">
        <v>881</v>
      </c>
      <c r="C77" s="156">
        <v>1</v>
      </c>
    </row>
    <row r="78" spans="1:3" x14ac:dyDescent="0.2">
      <c r="A78" s="151" t="s">
        <v>44</v>
      </c>
      <c r="B78" s="152" t="s">
        <v>882</v>
      </c>
      <c r="C78" s="153">
        <v>0.85379530483501831</v>
      </c>
    </row>
    <row r="79" spans="1:3" x14ac:dyDescent="0.2">
      <c r="A79" s="154" t="s">
        <v>104</v>
      </c>
      <c r="B79" s="155" t="s">
        <v>883</v>
      </c>
      <c r="C79" s="156">
        <v>0.8501631890031921</v>
      </c>
    </row>
    <row r="80" spans="1:3" x14ac:dyDescent="0.2">
      <c r="A80" s="151" t="s">
        <v>273</v>
      </c>
      <c r="B80" s="152" t="s">
        <v>884</v>
      </c>
      <c r="C80" s="153">
        <v>0.96803196340470388</v>
      </c>
    </row>
    <row r="81" spans="1:3" x14ac:dyDescent="0.2">
      <c r="A81" s="154" t="s">
        <v>201</v>
      </c>
      <c r="B81" s="155" t="s">
        <v>885</v>
      </c>
      <c r="C81" s="156">
        <v>0.8421159373610605</v>
      </c>
    </row>
    <row r="82" spans="1:3" x14ac:dyDescent="0.2">
      <c r="A82" s="151" t="s">
        <v>25</v>
      </c>
      <c r="B82" s="152" t="s">
        <v>886</v>
      </c>
      <c r="C82" s="153">
        <v>1</v>
      </c>
    </row>
    <row r="83" spans="1:3" x14ac:dyDescent="0.2">
      <c r="A83" s="154" t="s">
        <v>197</v>
      </c>
      <c r="B83" s="155" t="s">
        <v>887</v>
      </c>
      <c r="C83" s="156">
        <v>0.91418204031404871</v>
      </c>
    </row>
    <row r="84" spans="1:3" x14ac:dyDescent="0.2">
      <c r="A84" s="151" t="s">
        <v>237</v>
      </c>
      <c r="B84" s="152" t="s">
        <v>888</v>
      </c>
      <c r="C84" s="153">
        <v>1</v>
      </c>
    </row>
    <row r="85" spans="1:3" x14ac:dyDescent="0.2">
      <c r="A85" s="154" t="s">
        <v>285</v>
      </c>
      <c r="B85" s="155" t="s">
        <v>889</v>
      </c>
      <c r="C85" s="156">
        <v>0.94330723516649384</v>
      </c>
    </row>
    <row r="86" spans="1:3" x14ac:dyDescent="0.2">
      <c r="A86" s="151" t="s">
        <v>136</v>
      </c>
      <c r="B86" s="152" t="s">
        <v>890</v>
      </c>
      <c r="C86" s="153">
        <v>1</v>
      </c>
    </row>
    <row r="87" spans="1:3" x14ac:dyDescent="0.2">
      <c r="A87" s="154" t="s">
        <v>139</v>
      </c>
      <c r="B87" s="155" t="s">
        <v>891</v>
      </c>
      <c r="C87" s="156">
        <v>0.96034209320116404</v>
      </c>
    </row>
    <row r="88" spans="1:3" x14ac:dyDescent="0.2">
      <c r="A88" s="151" t="s">
        <v>81</v>
      </c>
      <c r="B88" s="152" t="s">
        <v>892</v>
      </c>
      <c r="C88" s="153">
        <v>1</v>
      </c>
    </row>
    <row r="89" spans="1:3" x14ac:dyDescent="0.2">
      <c r="A89" s="154" t="s">
        <v>298</v>
      </c>
      <c r="B89" s="155" t="s">
        <v>893</v>
      </c>
      <c r="C89" s="156">
        <v>0.97807994065023474</v>
      </c>
    </row>
    <row r="90" spans="1:3" x14ac:dyDescent="0.2">
      <c r="A90" s="151" t="s">
        <v>302</v>
      </c>
      <c r="B90" s="152" t="s">
        <v>894</v>
      </c>
      <c r="C90" s="153">
        <v>1</v>
      </c>
    </row>
    <row r="91" spans="1:3" x14ac:dyDescent="0.2">
      <c r="A91" s="154" t="s">
        <v>228</v>
      </c>
      <c r="B91" s="155" t="s">
        <v>895</v>
      </c>
      <c r="C91" s="156">
        <v>0.99810560922580915</v>
      </c>
    </row>
    <row r="92" spans="1:3" x14ac:dyDescent="0.2">
      <c r="A92" s="151" t="s">
        <v>164</v>
      </c>
      <c r="B92" s="152" t="s">
        <v>896</v>
      </c>
      <c r="C92" s="153">
        <v>1</v>
      </c>
    </row>
    <row r="93" spans="1:3" x14ac:dyDescent="0.2">
      <c r="A93" s="154" t="s">
        <v>232</v>
      </c>
      <c r="B93" s="155" t="s">
        <v>897</v>
      </c>
      <c r="C93" s="156">
        <v>0.91282519397535367</v>
      </c>
    </row>
    <row r="94" spans="1:3" x14ac:dyDescent="0.2">
      <c r="A94" s="151" t="s">
        <v>42</v>
      </c>
      <c r="B94" s="152" t="s">
        <v>898</v>
      </c>
      <c r="C94" s="153">
        <v>0.94473311289560691</v>
      </c>
    </row>
    <row r="95" spans="1:3" x14ac:dyDescent="0.2">
      <c r="A95" s="154" t="s">
        <v>261</v>
      </c>
      <c r="B95" s="155" t="s">
        <v>899</v>
      </c>
      <c r="C95" s="156">
        <v>0.96200096200096197</v>
      </c>
    </row>
    <row r="96" spans="1:3" x14ac:dyDescent="0.2">
      <c r="A96" s="151" t="s">
        <v>161</v>
      </c>
      <c r="B96" s="152" t="s">
        <v>900</v>
      </c>
      <c r="C96" s="153">
        <v>0.95721259691777549</v>
      </c>
    </row>
    <row r="97" spans="1:3" x14ac:dyDescent="0.2">
      <c r="A97" s="154" t="s">
        <v>301</v>
      </c>
      <c r="B97" s="155" t="s">
        <v>901</v>
      </c>
      <c r="C97" s="156">
        <v>1</v>
      </c>
    </row>
    <row r="98" spans="1:3" x14ac:dyDescent="0.2">
      <c r="A98" s="151" t="s">
        <v>107</v>
      </c>
      <c r="B98" s="152" t="s">
        <v>902</v>
      </c>
      <c r="C98" s="153">
        <v>0.89354631797605233</v>
      </c>
    </row>
    <row r="99" spans="1:3" x14ac:dyDescent="0.2">
      <c r="A99" s="154" t="s">
        <v>40</v>
      </c>
      <c r="B99" s="155" t="s">
        <v>903</v>
      </c>
      <c r="C99" s="156">
        <v>0.96827951356279329</v>
      </c>
    </row>
    <row r="100" spans="1:3" x14ac:dyDescent="0.2">
      <c r="A100" s="151" t="s">
        <v>169</v>
      </c>
      <c r="B100" s="152" t="s">
        <v>904</v>
      </c>
      <c r="C100" s="153">
        <v>0.9333582228859435</v>
      </c>
    </row>
    <row r="101" spans="1:3" x14ac:dyDescent="0.2">
      <c r="A101" s="154" t="s">
        <v>83</v>
      </c>
      <c r="B101" s="155" t="s">
        <v>905</v>
      </c>
      <c r="C101" s="156">
        <v>0.96107640557424312</v>
      </c>
    </row>
    <row r="102" spans="1:3" x14ac:dyDescent="0.2">
      <c r="A102" s="151" t="s">
        <v>222</v>
      </c>
      <c r="B102" s="152" t="s">
        <v>906</v>
      </c>
      <c r="C102" s="153">
        <v>0.78970228223959582</v>
      </c>
    </row>
    <row r="103" spans="1:3" x14ac:dyDescent="0.2">
      <c r="A103" s="154" t="s">
        <v>117</v>
      </c>
      <c r="B103" s="155" t="s">
        <v>907</v>
      </c>
      <c r="C103" s="156">
        <v>0.78445498457343532</v>
      </c>
    </row>
    <row r="104" spans="1:3" x14ac:dyDescent="0.2">
      <c r="A104" s="151" t="s">
        <v>70</v>
      </c>
      <c r="B104" s="152" t="s">
        <v>908</v>
      </c>
      <c r="C104" s="153">
        <v>0.93685591156080195</v>
      </c>
    </row>
    <row r="105" spans="1:3" x14ac:dyDescent="0.2">
      <c r="A105" s="154" t="s">
        <v>62</v>
      </c>
      <c r="B105" s="155" t="s">
        <v>909</v>
      </c>
      <c r="C105" s="156">
        <v>0.9762764814995607</v>
      </c>
    </row>
    <row r="106" spans="1:3" x14ac:dyDescent="0.2">
      <c r="A106" s="151" t="s">
        <v>55</v>
      </c>
      <c r="B106" s="152" t="s">
        <v>910</v>
      </c>
      <c r="C106" s="153">
        <v>1</v>
      </c>
    </row>
    <row r="107" spans="1:3" x14ac:dyDescent="0.2">
      <c r="A107" s="154" t="s">
        <v>22</v>
      </c>
      <c r="B107" s="155" t="s">
        <v>911</v>
      </c>
      <c r="C107" s="156">
        <v>0.97166457927001959</v>
      </c>
    </row>
    <row r="108" spans="1:3" x14ac:dyDescent="0.2">
      <c r="A108" s="151" t="s">
        <v>120</v>
      </c>
      <c r="B108" s="152" t="s">
        <v>912</v>
      </c>
      <c r="C108" s="153">
        <v>0.964734483005243</v>
      </c>
    </row>
    <row r="109" spans="1:3" x14ac:dyDescent="0.2">
      <c r="A109" s="154" t="s">
        <v>255</v>
      </c>
      <c r="B109" s="155" t="s">
        <v>913</v>
      </c>
      <c r="C109" s="156">
        <v>0.95492742551566068</v>
      </c>
    </row>
    <row r="110" spans="1:3" x14ac:dyDescent="0.2">
      <c r="A110" s="151" t="s">
        <v>24</v>
      </c>
      <c r="B110" s="152" t="s">
        <v>914</v>
      </c>
      <c r="C110" s="153">
        <v>1</v>
      </c>
    </row>
    <row r="111" spans="1:3" x14ac:dyDescent="0.2">
      <c r="A111" s="154" t="s">
        <v>130</v>
      </c>
      <c r="B111" s="155" t="s">
        <v>915</v>
      </c>
      <c r="C111" s="156">
        <v>0.96723002700654126</v>
      </c>
    </row>
    <row r="112" spans="1:3" x14ac:dyDescent="0.2">
      <c r="A112" s="151" t="s">
        <v>137</v>
      </c>
      <c r="B112" s="152" t="s">
        <v>916</v>
      </c>
      <c r="C112" s="153" t="e">
        <v>#N/A</v>
      </c>
    </row>
    <row r="113" spans="1:3" x14ac:dyDescent="0.2">
      <c r="A113" s="154" t="s">
        <v>209</v>
      </c>
      <c r="B113" s="155" t="s">
        <v>917</v>
      </c>
      <c r="C113" s="156">
        <v>0.62636384421243485</v>
      </c>
    </row>
    <row r="114" spans="1:3" x14ac:dyDescent="0.2">
      <c r="A114" s="151" t="s">
        <v>279</v>
      </c>
      <c r="B114" s="152" t="s">
        <v>918</v>
      </c>
      <c r="C114" s="153">
        <v>0.96599690880989175</v>
      </c>
    </row>
    <row r="115" spans="1:3" x14ac:dyDescent="0.2">
      <c r="A115" s="154" t="s">
        <v>30</v>
      </c>
      <c r="B115" s="155" t="s">
        <v>919</v>
      </c>
      <c r="C115" s="156">
        <v>1</v>
      </c>
    </row>
    <row r="116" spans="1:3" x14ac:dyDescent="0.2">
      <c r="A116" s="151" t="s">
        <v>217</v>
      </c>
      <c r="B116" s="152" t="s">
        <v>920</v>
      </c>
      <c r="C116" s="153">
        <v>1</v>
      </c>
    </row>
    <row r="117" spans="1:3" x14ac:dyDescent="0.2">
      <c r="A117" s="154" t="s">
        <v>119</v>
      </c>
      <c r="B117" s="155" t="s">
        <v>921</v>
      </c>
      <c r="C117" s="156">
        <v>1</v>
      </c>
    </row>
    <row r="118" spans="1:3" x14ac:dyDescent="0.2">
      <c r="A118" s="151" t="s">
        <v>225</v>
      </c>
      <c r="B118" s="152" t="s">
        <v>922</v>
      </c>
      <c r="C118" s="153">
        <v>1</v>
      </c>
    </row>
    <row r="119" spans="1:3" x14ac:dyDescent="0.2">
      <c r="A119" s="154" t="s">
        <v>280</v>
      </c>
      <c r="B119" s="155" t="s">
        <v>923</v>
      </c>
      <c r="C119" s="156">
        <v>0.88044141491220329</v>
      </c>
    </row>
    <row r="120" spans="1:3" x14ac:dyDescent="0.2">
      <c r="A120" s="151" t="s">
        <v>240</v>
      </c>
      <c r="B120" s="152" t="s">
        <v>924</v>
      </c>
      <c r="C120" s="153">
        <v>1</v>
      </c>
    </row>
    <row r="121" spans="1:3" x14ac:dyDescent="0.2">
      <c r="A121" s="154" t="s">
        <v>18</v>
      </c>
      <c r="B121" s="155" t="s">
        <v>925</v>
      </c>
      <c r="C121" s="156">
        <v>0.94795715233671429</v>
      </c>
    </row>
    <row r="122" spans="1:3" x14ac:dyDescent="0.2">
      <c r="A122" s="151" t="s">
        <v>50</v>
      </c>
      <c r="B122" s="152" t="s">
        <v>926</v>
      </c>
      <c r="C122" s="153">
        <v>0.93575573964772885</v>
      </c>
    </row>
    <row r="123" spans="1:3" x14ac:dyDescent="0.2">
      <c r="A123" s="154" t="s">
        <v>203</v>
      </c>
      <c r="B123" s="155" t="s">
        <v>927</v>
      </c>
      <c r="C123" s="156">
        <v>0.90009000900090019</v>
      </c>
    </row>
    <row r="124" spans="1:3" x14ac:dyDescent="0.2">
      <c r="A124" s="151" t="s">
        <v>141</v>
      </c>
      <c r="B124" s="152" t="s">
        <v>928</v>
      </c>
      <c r="C124" s="153" t="e">
        <v>#N/A</v>
      </c>
    </row>
    <row r="125" spans="1:3" x14ac:dyDescent="0.2">
      <c r="A125" s="154" t="s">
        <v>275</v>
      </c>
      <c r="B125" s="155" t="s">
        <v>929</v>
      </c>
      <c r="C125" s="156">
        <v>1</v>
      </c>
    </row>
    <row r="126" spans="1:3" x14ac:dyDescent="0.2">
      <c r="A126" s="151" t="s">
        <v>297</v>
      </c>
      <c r="B126" s="152" t="s">
        <v>930</v>
      </c>
      <c r="C126" s="153">
        <v>1</v>
      </c>
    </row>
    <row r="127" spans="1:3" x14ac:dyDescent="0.2">
      <c r="A127" s="154" t="s">
        <v>60</v>
      </c>
      <c r="B127" s="155" t="s">
        <v>931</v>
      </c>
      <c r="C127" s="156">
        <v>0.97637180238234722</v>
      </c>
    </row>
    <row r="128" spans="1:3" x14ac:dyDescent="0.2">
      <c r="A128" s="151" t="s">
        <v>28</v>
      </c>
      <c r="B128" s="152" t="s">
        <v>932</v>
      </c>
      <c r="C128" s="153">
        <v>1</v>
      </c>
    </row>
    <row r="129" spans="1:3" x14ac:dyDescent="0.2">
      <c r="A129" s="154" t="s">
        <v>166</v>
      </c>
      <c r="B129" s="155" t="s">
        <v>933</v>
      </c>
      <c r="C129" s="156">
        <v>0.67954007156454255</v>
      </c>
    </row>
    <row r="130" spans="1:3" x14ac:dyDescent="0.2">
      <c r="A130" s="151" t="s">
        <v>253</v>
      </c>
      <c r="B130" s="152" t="s">
        <v>934</v>
      </c>
      <c r="C130" s="153">
        <v>1</v>
      </c>
    </row>
    <row r="131" spans="1:3" x14ac:dyDescent="0.2">
      <c r="A131" s="154" t="s">
        <v>221</v>
      </c>
      <c r="B131" s="155" t="s">
        <v>935</v>
      </c>
      <c r="C131" s="156">
        <v>0.95666315890175069</v>
      </c>
    </row>
    <row r="132" spans="1:3" x14ac:dyDescent="0.2">
      <c r="A132" s="151" t="s">
        <v>85</v>
      </c>
      <c r="B132" s="152" t="s">
        <v>936</v>
      </c>
      <c r="C132" s="153">
        <v>0.95547487101089235</v>
      </c>
    </row>
    <row r="133" spans="1:3" x14ac:dyDescent="0.2">
      <c r="A133" s="154" t="s">
        <v>235</v>
      </c>
      <c r="B133" s="155" t="s">
        <v>937</v>
      </c>
      <c r="C133" s="156">
        <v>0.82470529064385456</v>
      </c>
    </row>
    <row r="134" spans="1:3" x14ac:dyDescent="0.2">
      <c r="A134" s="151" t="s">
        <v>234</v>
      </c>
      <c r="B134" s="152" t="s">
        <v>938</v>
      </c>
      <c r="C134" s="153">
        <v>0.98376853994606528</v>
      </c>
    </row>
    <row r="135" spans="1:3" x14ac:dyDescent="0.2">
      <c r="A135" s="154" t="s">
        <v>106</v>
      </c>
      <c r="B135" s="155" t="s">
        <v>939</v>
      </c>
      <c r="C135" s="156">
        <v>0.72214627846541235</v>
      </c>
    </row>
    <row r="136" spans="1:3" x14ac:dyDescent="0.2">
      <c r="A136" s="151" t="s">
        <v>276</v>
      </c>
      <c r="B136" s="152" t="s">
        <v>940</v>
      </c>
      <c r="C136" s="153">
        <v>1</v>
      </c>
    </row>
    <row r="137" spans="1:3" x14ac:dyDescent="0.2">
      <c r="A137" s="154" t="s">
        <v>175</v>
      </c>
      <c r="B137" s="155" t="s">
        <v>941</v>
      </c>
      <c r="C137" s="156">
        <v>1</v>
      </c>
    </row>
    <row r="138" spans="1:3" x14ac:dyDescent="0.2">
      <c r="A138" s="151" t="s">
        <v>214</v>
      </c>
      <c r="B138" s="152" t="s">
        <v>942</v>
      </c>
      <c r="C138" s="153">
        <v>1</v>
      </c>
    </row>
    <row r="139" spans="1:3" x14ac:dyDescent="0.2">
      <c r="A139" s="154" t="s">
        <v>223</v>
      </c>
      <c r="B139" s="155" t="s">
        <v>943</v>
      </c>
      <c r="C139" s="156">
        <v>0.78439219738339483</v>
      </c>
    </row>
    <row r="140" spans="1:3" x14ac:dyDescent="0.2">
      <c r="A140" s="151" t="s">
        <v>86</v>
      </c>
      <c r="B140" s="152" t="s">
        <v>944</v>
      </c>
      <c r="C140" s="153">
        <v>1</v>
      </c>
    </row>
    <row r="141" spans="1:3" x14ac:dyDescent="0.2">
      <c r="A141" s="154" t="s">
        <v>145</v>
      </c>
      <c r="B141" s="155" t="s">
        <v>945</v>
      </c>
      <c r="C141" s="156">
        <v>1</v>
      </c>
    </row>
    <row r="142" spans="1:3" x14ac:dyDescent="0.2">
      <c r="A142" s="151" t="s">
        <v>78</v>
      </c>
      <c r="B142" s="152" t="s">
        <v>946</v>
      </c>
      <c r="C142" s="153">
        <v>0.95138685581264448</v>
      </c>
    </row>
    <row r="143" spans="1:3" x14ac:dyDescent="0.2">
      <c r="A143" s="154" t="s">
        <v>144</v>
      </c>
      <c r="B143" s="155" t="s">
        <v>947</v>
      </c>
      <c r="C143" s="156">
        <v>1</v>
      </c>
    </row>
    <row r="144" spans="1:3" x14ac:dyDescent="0.2">
      <c r="A144" s="151" t="s">
        <v>306</v>
      </c>
      <c r="B144" s="152" t="s">
        <v>948</v>
      </c>
      <c r="C144" s="153">
        <v>1</v>
      </c>
    </row>
    <row r="145" spans="1:3" x14ac:dyDescent="0.2">
      <c r="A145" s="154" t="s">
        <v>278</v>
      </c>
      <c r="B145" s="155" t="s">
        <v>949</v>
      </c>
      <c r="C145" s="156">
        <v>0.74359375487573909</v>
      </c>
    </row>
    <row r="146" spans="1:3" x14ac:dyDescent="0.2">
      <c r="A146" s="151" t="s">
        <v>213</v>
      </c>
      <c r="B146" s="152" t="s">
        <v>950</v>
      </c>
      <c r="C146" s="153">
        <v>0.97040271712760795</v>
      </c>
    </row>
    <row r="147" spans="1:3" x14ac:dyDescent="0.2">
      <c r="A147" s="154" t="s">
        <v>211</v>
      </c>
      <c r="B147" s="155" t="s">
        <v>951</v>
      </c>
      <c r="C147" s="156">
        <v>0.92068499331655163</v>
      </c>
    </row>
    <row r="148" spans="1:3" x14ac:dyDescent="0.2">
      <c r="A148" s="151" t="s">
        <v>218</v>
      </c>
      <c r="B148" s="152" t="s">
        <v>952</v>
      </c>
      <c r="C148" s="153">
        <v>1</v>
      </c>
    </row>
    <row r="149" spans="1:3" x14ac:dyDescent="0.2">
      <c r="A149" s="154" t="s">
        <v>293</v>
      </c>
      <c r="B149" s="155" t="s">
        <v>953</v>
      </c>
      <c r="C149" s="156">
        <v>0.89935698471823411</v>
      </c>
    </row>
    <row r="150" spans="1:3" x14ac:dyDescent="0.2">
      <c r="A150" s="151" t="s">
        <v>142</v>
      </c>
      <c r="B150" s="152" t="s">
        <v>954</v>
      </c>
      <c r="C150" s="153">
        <v>1</v>
      </c>
    </row>
    <row r="151" spans="1:3" x14ac:dyDescent="0.2">
      <c r="A151" s="154" t="s">
        <v>181</v>
      </c>
      <c r="B151" s="155" t="s">
        <v>955</v>
      </c>
      <c r="C151" s="156">
        <v>0.9665398908744135</v>
      </c>
    </row>
    <row r="152" spans="1:3" x14ac:dyDescent="0.2">
      <c r="A152" s="151" t="s">
        <v>170</v>
      </c>
      <c r="B152" s="152" t="s">
        <v>956</v>
      </c>
      <c r="C152" s="153">
        <v>1</v>
      </c>
    </row>
    <row r="153" spans="1:3" x14ac:dyDescent="0.2">
      <c r="A153" s="154" t="s">
        <v>184</v>
      </c>
      <c r="B153" s="155" t="s">
        <v>957</v>
      </c>
      <c r="C153" s="156">
        <v>1</v>
      </c>
    </row>
    <row r="154" spans="1:3" x14ac:dyDescent="0.2">
      <c r="A154" s="151" t="s">
        <v>233</v>
      </c>
      <c r="B154" s="152" t="s">
        <v>958</v>
      </c>
      <c r="C154" s="153">
        <v>1</v>
      </c>
    </row>
    <row r="155" spans="1:3" x14ac:dyDescent="0.2">
      <c r="A155" s="154" t="s">
        <v>277</v>
      </c>
      <c r="B155" s="155" t="s">
        <v>959</v>
      </c>
      <c r="C155" s="156">
        <v>1</v>
      </c>
    </row>
    <row r="156" spans="1:3" x14ac:dyDescent="0.2">
      <c r="A156" s="151" t="s">
        <v>84</v>
      </c>
      <c r="B156" s="152" t="s">
        <v>960</v>
      </c>
      <c r="C156" s="153">
        <v>0.91403293483117332</v>
      </c>
    </row>
    <row r="157" spans="1:3" x14ac:dyDescent="0.2">
      <c r="A157" s="154" t="s">
        <v>68</v>
      </c>
      <c r="B157" s="155" t="s">
        <v>961</v>
      </c>
      <c r="C157" s="156">
        <v>1</v>
      </c>
    </row>
    <row r="158" spans="1:3" x14ac:dyDescent="0.2">
      <c r="A158" s="151" t="s">
        <v>124</v>
      </c>
      <c r="B158" s="152" t="s">
        <v>962</v>
      </c>
      <c r="C158" s="153">
        <v>0.71930942922933994</v>
      </c>
    </row>
    <row r="159" spans="1:3" x14ac:dyDescent="0.2">
      <c r="A159" s="154" t="s">
        <v>168</v>
      </c>
      <c r="B159" s="155" t="s">
        <v>963</v>
      </c>
      <c r="C159" s="156">
        <v>1</v>
      </c>
    </row>
    <row r="160" spans="1:3" x14ac:dyDescent="0.2">
      <c r="A160" s="151" t="s">
        <v>183</v>
      </c>
      <c r="B160" s="152" t="s">
        <v>964</v>
      </c>
      <c r="C160" s="153">
        <v>0.94136265281419207</v>
      </c>
    </row>
    <row r="161" spans="1:3" x14ac:dyDescent="0.2">
      <c r="A161" s="154" t="s">
        <v>257</v>
      </c>
      <c r="B161" s="155" t="s">
        <v>965</v>
      </c>
      <c r="C161" s="156">
        <v>0.91035046624829508</v>
      </c>
    </row>
    <row r="162" spans="1:3" x14ac:dyDescent="0.2">
      <c r="A162" s="151" t="s">
        <v>254</v>
      </c>
      <c r="B162" s="152" t="s">
        <v>966</v>
      </c>
      <c r="C162" s="153">
        <v>0.97837784952548679</v>
      </c>
    </row>
    <row r="163" spans="1:3" x14ac:dyDescent="0.2">
      <c r="A163" s="154" t="s">
        <v>121</v>
      </c>
      <c r="B163" s="155" t="s">
        <v>967</v>
      </c>
      <c r="C163" s="156">
        <v>1</v>
      </c>
    </row>
    <row r="164" spans="1:3" x14ac:dyDescent="0.2">
      <c r="A164" s="151" t="s">
        <v>95</v>
      </c>
      <c r="B164" s="152" t="s">
        <v>968</v>
      </c>
      <c r="C164" s="153">
        <v>0.85873213534761716</v>
      </c>
    </row>
    <row r="165" spans="1:3" x14ac:dyDescent="0.2">
      <c r="A165" s="154" t="s">
        <v>291</v>
      </c>
      <c r="B165" s="155" t="s">
        <v>969</v>
      </c>
      <c r="C165" s="156">
        <v>0.96329833349388305</v>
      </c>
    </row>
    <row r="166" spans="1:3" x14ac:dyDescent="0.2">
      <c r="A166" s="151" t="s">
        <v>94</v>
      </c>
      <c r="B166" s="152" t="s">
        <v>970</v>
      </c>
      <c r="C166" s="153">
        <v>0.96511814414265806</v>
      </c>
    </row>
    <row r="167" spans="1:3" x14ac:dyDescent="0.2">
      <c r="A167" s="154" t="s">
        <v>178</v>
      </c>
      <c r="B167" s="155" t="s">
        <v>971</v>
      </c>
      <c r="C167" s="156">
        <v>1</v>
      </c>
    </row>
    <row r="168" spans="1:3" x14ac:dyDescent="0.2">
      <c r="A168" s="151" t="s">
        <v>93</v>
      </c>
      <c r="B168" s="152" t="s">
        <v>972</v>
      </c>
      <c r="C168" s="153">
        <v>1</v>
      </c>
    </row>
    <row r="169" spans="1:3" x14ac:dyDescent="0.2">
      <c r="A169" s="154" t="s">
        <v>159</v>
      </c>
      <c r="B169" s="155" t="s">
        <v>973</v>
      </c>
      <c r="C169" s="156">
        <v>0.97456388266250848</v>
      </c>
    </row>
    <row r="170" spans="1:3" x14ac:dyDescent="0.2">
      <c r="A170" s="151" t="s">
        <v>172</v>
      </c>
      <c r="B170" s="152" t="s">
        <v>974</v>
      </c>
      <c r="C170" s="153">
        <v>1</v>
      </c>
    </row>
    <row r="171" spans="1:3" x14ac:dyDescent="0.2">
      <c r="A171" s="154" t="s">
        <v>259</v>
      </c>
      <c r="B171" s="155" t="s">
        <v>975</v>
      </c>
      <c r="C171" s="156">
        <v>0.80559537832800598</v>
      </c>
    </row>
    <row r="172" spans="1:3" x14ac:dyDescent="0.2">
      <c r="A172" s="151" t="s">
        <v>171</v>
      </c>
      <c r="B172" s="152" t="s">
        <v>976</v>
      </c>
      <c r="C172" s="153">
        <v>1</v>
      </c>
    </row>
    <row r="173" spans="1:3" x14ac:dyDescent="0.2">
      <c r="A173" s="154" t="s">
        <v>150</v>
      </c>
      <c r="B173" s="155" t="s">
        <v>977</v>
      </c>
      <c r="C173" s="156">
        <v>1</v>
      </c>
    </row>
    <row r="174" spans="1:3" x14ac:dyDescent="0.2">
      <c r="A174" s="151" t="s">
        <v>244</v>
      </c>
      <c r="B174" s="152" t="s">
        <v>978</v>
      </c>
      <c r="C174" s="153">
        <v>1</v>
      </c>
    </row>
    <row r="175" spans="1:3" x14ac:dyDescent="0.2">
      <c r="A175" s="154" t="s">
        <v>202</v>
      </c>
      <c r="B175" s="155" t="s">
        <v>979</v>
      </c>
      <c r="C175" s="156">
        <v>1</v>
      </c>
    </row>
    <row r="176" spans="1:3" x14ac:dyDescent="0.2">
      <c r="A176" s="151" t="s">
        <v>231</v>
      </c>
      <c r="B176" s="152" t="s">
        <v>980</v>
      </c>
      <c r="C176" s="153">
        <v>1</v>
      </c>
    </row>
    <row r="177" spans="1:3" x14ac:dyDescent="0.2">
      <c r="A177" s="154" t="s">
        <v>64</v>
      </c>
      <c r="B177" s="155" t="s">
        <v>981</v>
      </c>
      <c r="C177" s="156">
        <v>0.93923170846247772</v>
      </c>
    </row>
    <row r="178" spans="1:3" x14ac:dyDescent="0.2">
      <c r="A178" s="151" t="s">
        <v>56</v>
      </c>
      <c r="B178" s="152" t="s">
        <v>982</v>
      </c>
      <c r="C178" s="153">
        <v>1</v>
      </c>
    </row>
    <row r="179" spans="1:3" x14ac:dyDescent="0.2">
      <c r="A179" s="154" t="s">
        <v>177</v>
      </c>
      <c r="B179" s="155" t="s">
        <v>983</v>
      </c>
      <c r="C179" s="156">
        <v>0.98998000254704954</v>
      </c>
    </row>
    <row r="180" spans="1:3" x14ac:dyDescent="0.2">
      <c r="A180" s="151" t="s">
        <v>194</v>
      </c>
      <c r="B180" s="152" t="s">
        <v>984</v>
      </c>
      <c r="C180" s="153">
        <v>1</v>
      </c>
    </row>
    <row r="181" spans="1:3" x14ac:dyDescent="0.2">
      <c r="A181" s="154" t="s">
        <v>17</v>
      </c>
      <c r="B181" s="155" t="s">
        <v>985</v>
      </c>
      <c r="C181" s="156">
        <v>0.99531869983774779</v>
      </c>
    </row>
    <row r="182" spans="1:3" x14ac:dyDescent="0.2">
      <c r="A182" s="151" t="s">
        <v>58</v>
      </c>
      <c r="B182" s="152" t="s">
        <v>986</v>
      </c>
      <c r="C182" s="153">
        <v>1</v>
      </c>
    </row>
    <row r="183" spans="1:3" x14ac:dyDescent="0.2">
      <c r="A183" s="154" t="s">
        <v>67</v>
      </c>
      <c r="B183" s="155" t="s">
        <v>987</v>
      </c>
      <c r="C183" s="156">
        <v>0.74290377753792369</v>
      </c>
    </row>
    <row r="184" spans="1:3" x14ac:dyDescent="0.2">
      <c r="A184" s="151" t="s">
        <v>174</v>
      </c>
      <c r="B184" s="152" t="s">
        <v>988</v>
      </c>
      <c r="C184" s="153">
        <v>0.96497153333976649</v>
      </c>
    </row>
    <row r="185" spans="1:3" x14ac:dyDescent="0.2">
      <c r="A185" s="154" t="s">
        <v>23</v>
      </c>
      <c r="B185" s="155" t="s">
        <v>989</v>
      </c>
      <c r="C185" s="156">
        <v>0.95057034220532322</v>
      </c>
    </row>
    <row r="186" spans="1:3" x14ac:dyDescent="0.2">
      <c r="A186" s="151" t="s">
        <v>151</v>
      </c>
      <c r="B186" s="152" t="s">
        <v>990</v>
      </c>
      <c r="C186" s="153">
        <v>1</v>
      </c>
    </row>
    <row r="187" spans="1:3" x14ac:dyDescent="0.2">
      <c r="A187" s="154" t="s">
        <v>196</v>
      </c>
      <c r="B187" s="155" t="s">
        <v>991</v>
      </c>
      <c r="C187" s="156">
        <v>0.84402177646109255</v>
      </c>
    </row>
    <row r="188" spans="1:3" x14ac:dyDescent="0.2">
      <c r="A188" s="151" t="s">
        <v>167</v>
      </c>
      <c r="B188" s="152" t="s">
        <v>992</v>
      </c>
      <c r="C188" s="153">
        <v>0.95868085514332269</v>
      </c>
    </row>
    <row r="189" spans="1:3" x14ac:dyDescent="0.2">
      <c r="A189" s="154" t="s">
        <v>71</v>
      </c>
      <c r="B189" s="155" t="s">
        <v>993</v>
      </c>
      <c r="C189" s="156">
        <v>0.95210892126059221</v>
      </c>
    </row>
    <row r="190" spans="1:3" x14ac:dyDescent="0.2">
      <c r="A190" s="151" t="s">
        <v>34</v>
      </c>
      <c r="B190" s="152" t="s">
        <v>994</v>
      </c>
      <c r="C190" s="153">
        <v>0.8893400603268411</v>
      </c>
    </row>
    <row r="191" spans="1:3" x14ac:dyDescent="0.2">
      <c r="A191" s="154" t="s">
        <v>102</v>
      </c>
      <c r="B191" s="155" t="s">
        <v>995</v>
      </c>
      <c r="C191" s="156">
        <v>0.95529231944975157</v>
      </c>
    </row>
    <row r="192" spans="1:3" x14ac:dyDescent="0.2">
      <c r="A192" s="151" t="s">
        <v>271</v>
      </c>
      <c r="B192" s="152" t="s">
        <v>996</v>
      </c>
      <c r="C192" s="153">
        <v>1</v>
      </c>
    </row>
    <row r="193" spans="1:3" x14ac:dyDescent="0.2">
      <c r="A193" s="154" t="s">
        <v>26</v>
      </c>
      <c r="B193" s="155" t="s">
        <v>997</v>
      </c>
      <c r="C193" s="156">
        <v>1</v>
      </c>
    </row>
    <row r="194" spans="1:3" x14ac:dyDescent="0.2">
      <c r="A194" s="151" t="s">
        <v>793</v>
      </c>
      <c r="B194" s="152" t="s">
        <v>998</v>
      </c>
      <c r="C194" s="153">
        <v>0.93318402388951094</v>
      </c>
    </row>
    <row r="195" spans="1:3" x14ac:dyDescent="0.2">
      <c r="A195" s="154" t="s">
        <v>282</v>
      </c>
      <c r="B195" s="155" t="s">
        <v>999</v>
      </c>
      <c r="C195" s="156">
        <v>1</v>
      </c>
    </row>
    <row r="196" spans="1:3" x14ac:dyDescent="0.2">
      <c r="A196" s="151" t="s">
        <v>188</v>
      </c>
      <c r="B196" s="152" t="s">
        <v>1000</v>
      </c>
      <c r="C196" s="153">
        <v>0.8534806100245258</v>
      </c>
    </row>
    <row r="197" spans="1:3" x14ac:dyDescent="0.2">
      <c r="A197" s="154" t="s">
        <v>98</v>
      </c>
      <c r="B197" s="155" t="s">
        <v>1001</v>
      </c>
      <c r="C197" s="156">
        <v>1</v>
      </c>
    </row>
    <row r="198" spans="1:3" x14ac:dyDescent="0.2">
      <c r="A198" s="151" t="s">
        <v>100</v>
      </c>
      <c r="B198" s="152" t="s">
        <v>1002</v>
      </c>
      <c r="C198" s="153">
        <v>0.97799511002444994</v>
      </c>
    </row>
    <row r="199" spans="1:3" x14ac:dyDescent="0.2">
      <c r="A199" s="154" t="s">
        <v>38</v>
      </c>
      <c r="B199" s="155" t="s">
        <v>1003</v>
      </c>
      <c r="C199" s="156">
        <v>1</v>
      </c>
    </row>
    <row r="200" spans="1:3" x14ac:dyDescent="0.2">
      <c r="A200" s="151" t="s">
        <v>89</v>
      </c>
      <c r="B200" s="152" t="s">
        <v>1004</v>
      </c>
      <c r="C200" s="153">
        <v>1</v>
      </c>
    </row>
    <row r="201" spans="1:3" x14ac:dyDescent="0.2">
      <c r="A201" s="154" t="s">
        <v>73</v>
      </c>
      <c r="B201" s="155" t="s">
        <v>1005</v>
      </c>
      <c r="C201" s="156">
        <v>1</v>
      </c>
    </row>
    <row r="202" spans="1:3" x14ac:dyDescent="0.2">
      <c r="A202" s="151" t="s">
        <v>260</v>
      </c>
      <c r="B202" s="152" t="s">
        <v>1006</v>
      </c>
      <c r="C202" s="153">
        <v>1</v>
      </c>
    </row>
    <row r="203" spans="1:3" x14ac:dyDescent="0.2">
      <c r="A203" s="154" t="s">
        <v>179</v>
      </c>
      <c r="B203" s="155" t="s">
        <v>1007</v>
      </c>
      <c r="C203" s="156">
        <v>0.91209271438416983</v>
      </c>
    </row>
    <row r="204" spans="1:3" x14ac:dyDescent="0.2">
      <c r="A204" s="151" t="s">
        <v>156</v>
      </c>
      <c r="B204" s="152" t="s">
        <v>1008</v>
      </c>
      <c r="C204" s="153">
        <v>1</v>
      </c>
    </row>
    <row r="205" spans="1:3" x14ac:dyDescent="0.2">
      <c r="A205" s="154" t="s">
        <v>109</v>
      </c>
      <c r="B205" s="155" t="s">
        <v>1009</v>
      </c>
      <c r="C205" s="156">
        <v>0.72383663548069122</v>
      </c>
    </row>
    <row r="206" spans="1:3" x14ac:dyDescent="0.2">
      <c r="A206" s="151" t="s">
        <v>66</v>
      </c>
      <c r="B206" s="152" t="s">
        <v>1010</v>
      </c>
      <c r="C206" s="153">
        <v>1</v>
      </c>
    </row>
    <row r="207" spans="1:3" x14ac:dyDescent="0.2">
      <c r="A207" s="154" t="s">
        <v>27</v>
      </c>
      <c r="B207" s="155" t="s">
        <v>1011</v>
      </c>
      <c r="C207" s="156">
        <v>1</v>
      </c>
    </row>
    <row r="208" spans="1:3" x14ac:dyDescent="0.2">
      <c r="A208" s="151" t="s">
        <v>243</v>
      </c>
      <c r="B208" s="152" t="s">
        <v>1012</v>
      </c>
      <c r="C208" s="153">
        <v>1</v>
      </c>
    </row>
    <row r="209" spans="1:3" x14ac:dyDescent="0.2">
      <c r="A209" s="154" t="s">
        <v>113</v>
      </c>
      <c r="B209" s="155" t="s">
        <v>1013</v>
      </c>
      <c r="C209" s="156">
        <v>0.92153770826700598</v>
      </c>
    </row>
    <row r="210" spans="1:3" x14ac:dyDescent="0.2">
      <c r="A210" s="151" t="s">
        <v>262</v>
      </c>
      <c r="B210" s="152" t="s">
        <v>1014</v>
      </c>
      <c r="C210" s="153">
        <v>1</v>
      </c>
    </row>
    <row r="211" spans="1:3" x14ac:dyDescent="0.2">
      <c r="A211" s="154" t="s">
        <v>138</v>
      </c>
      <c r="B211" s="155" t="s">
        <v>1015</v>
      </c>
      <c r="C211" s="156">
        <v>0.96758587324625067</v>
      </c>
    </row>
    <row r="212" spans="1:3" x14ac:dyDescent="0.2">
      <c r="A212" s="151" t="s">
        <v>289</v>
      </c>
      <c r="B212" s="152" t="s">
        <v>1016</v>
      </c>
      <c r="C212" s="153">
        <v>0.95822154082023769</v>
      </c>
    </row>
    <row r="213" spans="1:3" x14ac:dyDescent="0.2">
      <c r="A213" s="154" t="s">
        <v>77</v>
      </c>
      <c r="B213" s="155" t="s">
        <v>1017</v>
      </c>
      <c r="C213" s="156">
        <v>1</v>
      </c>
    </row>
    <row r="214" spans="1:3" x14ac:dyDescent="0.2">
      <c r="A214" s="151" t="s">
        <v>204</v>
      </c>
      <c r="B214" s="152" t="s">
        <v>1018</v>
      </c>
      <c r="C214" s="153">
        <v>1</v>
      </c>
    </row>
    <row r="215" spans="1:3" x14ac:dyDescent="0.2">
      <c r="A215" s="154" t="s">
        <v>103</v>
      </c>
      <c r="B215" s="155" t="s">
        <v>1019</v>
      </c>
      <c r="C215" s="156">
        <v>0.72617146221518603</v>
      </c>
    </row>
    <row r="216" spans="1:3" x14ac:dyDescent="0.2">
      <c r="A216" s="151" t="s">
        <v>207</v>
      </c>
      <c r="B216" s="152" t="s">
        <v>1020</v>
      </c>
      <c r="C216" s="153">
        <v>0.86359121477295331</v>
      </c>
    </row>
    <row r="217" spans="1:3" x14ac:dyDescent="0.2">
      <c r="A217" s="154" t="s">
        <v>296</v>
      </c>
      <c r="B217" s="155" t="s">
        <v>1021</v>
      </c>
      <c r="C217" s="156">
        <v>1</v>
      </c>
    </row>
    <row r="218" spans="1:3" x14ac:dyDescent="0.2">
      <c r="A218" s="151" t="s">
        <v>186</v>
      </c>
      <c r="B218" s="152" t="s">
        <v>1022</v>
      </c>
      <c r="C218" s="153">
        <v>0.96685875748763084</v>
      </c>
    </row>
    <row r="219" spans="1:3" x14ac:dyDescent="0.2">
      <c r="A219" s="154" t="s">
        <v>36</v>
      </c>
      <c r="B219" s="155" t="s">
        <v>1023</v>
      </c>
      <c r="C219" s="156">
        <v>0.83799294943979608</v>
      </c>
    </row>
    <row r="220" spans="1:3" x14ac:dyDescent="0.2">
      <c r="A220" s="151" t="s">
        <v>165</v>
      </c>
      <c r="B220" s="152" t="s">
        <v>1024</v>
      </c>
      <c r="C220" s="153">
        <v>0.98135426889106969</v>
      </c>
    </row>
    <row r="221" spans="1:3" x14ac:dyDescent="0.2">
      <c r="A221" s="154" t="s">
        <v>118</v>
      </c>
      <c r="B221" s="155" t="s">
        <v>1025</v>
      </c>
      <c r="C221" s="156">
        <v>0.96270608471614605</v>
      </c>
    </row>
    <row r="222" spans="1:3" x14ac:dyDescent="0.2">
      <c r="A222" s="151" t="s">
        <v>212</v>
      </c>
      <c r="B222" s="152" t="s">
        <v>1026</v>
      </c>
      <c r="C222" s="153">
        <v>1</v>
      </c>
    </row>
    <row r="223" spans="1:3" x14ac:dyDescent="0.2">
      <c r="A223" s="154" t="s">
        <v>110</v>
      </c>
      <c r="B223" s="155" t="s">
        <v>1027</v>
      </c>
      <c r="C223" s="156">
        <v>1</v>
      </c>
    </row>
    <row r="224" spans="1:3" x14ac:dyDescent="0.2">
      <c r="A224" s="151" t="s">
        <v>224</v>
      </c>
      <c r="B224" s="152" t="s">
        <v>1028</v>
      </c>
      <c r="C224" s="153">
        <v>0.9402021742417076</v>
      </c>
    </row>
    <row r="225" spans="1:3" x14ac:dyDescent="0.2">
      <c r="A225" s="154" t="s">
        <v>116</v>
      </c>
      <c r="B225" s="155" t="s">
        <v>1029</v>
      </c>
      <c r="C225" s="156">
        <v>0.79517747949953732</v>
      </c>
    </row>
    <row r="226" spans="1:3" x14ac:dyDescent="0.2">
      <c r="A226" s="151" t="s">
        <v>76</v>
      </c>
      <c r="B226" s="152" t="s">
        <v>1030</v>
      </c>
      <c r="C226" s="153">
        <v>1</v>
      </c>
    </row>
    <row r="227" spans="1:3" x14ac:dyDescent="0.2">
      <c r="A227" s="154" t="s">
        <v>180</v>
      </c>
      <c r="B227" s="155" t="s">
        <v>1031</v>
      </c>
      <c r="C227" s="156">
        <v>1</v>
      </c>
    </row>
    <row r="228" spans="1:3" x14ac:dyDescent="0.2">
      <c r="A228" s="151" t="s">
        <v>126</v>
      </c>
      <c r="B228" s="152" t="s">
        <v>1032</v>
      </c>
      <c r="C228" s="153">
        <v>0.77677286201342699</v>
      </c>
    </row>
    <row r="229" spans="1:3" x14ac:dyDescent="0.2">
      <c r="A229" s="154" t="s">
        <v>97</v>
      </c>
      <c r="B229" s="155" t="s">
        <v>1033</v>
      </c>
      <c r="C229" s="156">
        <v>0.72912062799636312</v>
      </c>
    </row>
    <row r="230" spans="1:3" x14ac:dyDescent="0.2">
      <c r="A230" s="151" t="s">
        <v>163</v>
      </c>
      <c r="B230" s="152" t="s">
        <v>1034</v>
      </c>
      <c r="C230" s="153">
        <v>0.95687264295480912</v>
      </c>
    </row>
    <row r="231" spans="1:3" x14ac:dyDescent="0.2">
      <c r="A231" s="154" t="s">
        <v>230</v>
      </c>
      <c r="B231" s="155" t="s">
        <v>1035</v>
      </c>
      <c r="C231" s="156">
        <v>0.94196461386221908</v>
      </c>
    </row>
    <row r="232" spans="1:3" x14ac:dyDescent="0.2">
      <c r="A232" s="151" t="s">
        <v>155</v>
      </c>
      <c r="B232" s="152" t="s">
        <v>1036</v>
      </c>
      <c r="C232" s="153">
        <v>0.96413420748168144</v>
      </c>
    </row>
    <row r="233" spans="1:3" x14ac:dyDescent="0.2">
      <c r="A233" s="154" t="s">
        <v>290</v>
      </c>
      <c r="B233" s="155" t="s">
        <v>1037</v>
      </c>
      <c r="C233" s="156">
        <v>0.9567546880979716</v>
      </c>
    </row>
    <row r="234" spans="1:3" x14ac:dyDescent="0.2">
      <c r="A234" s="151" t="s">
        <v>229</v>
      </c>
      <c r="B234" s="152" t="s">
        <v>1038</v>
      </c>
      <c r="C234" s="153">
        <v>0.81554706292369328</v>
      </c>
    </row>
    <row r="235" spans="1:3" x14ac:dyDescent="0.2">
      <c r="A235" s="154" t="s">
        <v>69</v>
      </c>
      <c r="B235" s="155" t="s">
        <v>1039</v>
      </c>
      <c r="C235" s="156">
        <v>1</v>
      </c>
    </row>
    <row r="236" spans="1:3" x14ac:dyDescent="0.2">
      <c r="A236" s="151" t="s">
        <v>49</v>
      </c>
      <c r="B236" s="152" t="s">
        <v>1040</v>
      </c>
      <c r="C236" s="153">
        <v>1</v>
      </c>
    </row>
    <row r="237" spans="1:3" x14ac:dyDescent="0.2">
      <c r="A237" s="154" t="s">
        <v>187</v>
      </c>
      <c r="B237" s="155" t="s">
        <v>1041</v>
      </c>
      <c r="C237" s="156">
        <v>0.96550451605748988</v>
      </c>
    </row>
    <row r="238" spans="1:3" x14ac:dyDescent="0.2">
      <c r="A238" s="151" t="s">
        <v>286</v>
      </c>
      <c r="B238" s="152" t="s">
        <v>1042</v>
      </c>
      <c r="C238" s="153">
        <v>0.90244562765093395</v>
      </c>
    </row>
    <row r="239" spans="1:3" x14ac:dyDescent="0.2">
      <c r="A239" s="154" t="s">
        <v>215</v>
      </c>
      <c r="B239" s="155" t="s">
        <v>1043</v>
      </c>
      <c r="C239" s="156">
        <v>0.99916412954777978</v>
      </c>
    </row>
    <row r="240" spans="1:3" x14ac:dyDescent="0.2">
      <c r="A240" s="151" t="s">
        <v>226</v>
      </c>
      <c r="B240" s="152" t="s">
        <v>1044</v>
      </c>
      <c r="C240" s="153">
        <v>1</v>
      </c>
    </row>
    <row r="241" spans="1:3" x14ac:dyDescent="0.2">
      <c r="A241" s="154" t="s">
        <v>192</v>
      </c>
      <c r="B241" s="155" t="s">
        <v>1045</v>
      </c>
      <c r="C241" s="156">
        <v>0.89013477463703738</v>
      </c>
    </row>
    <row r="242" spans="1:3" x14ac:dyDescent="0.2">
      <c r="A242" s="151" t="s">
        <v>299</v>
      </c>
      <c r="B242" s="152" t="s">
        <v>1046</v>
      </c>
      <c r="C242" s="153">
        <v>0.95324686833542449</v>
      </c>
    </row>
    <row r="243" spans="1:3" x14ac:dyDescent="0.2">
      <c r="A243" s="154" t="s">
        <v>189</v>
      </c>
      <c r="B243" s="155" t="s">
        <v>1047</v>
      </c>
      <c r="C243" s="156">
        <v>0.91552580367334524</v>
      </c>
    </row>
    <row r="244" spans="1:3" x14ac:dyDescent="0.2">
      <c r="A244" s="151" t="s">
        <v>88</v>
      </c>
      <c r="B244" s="152" t="s">
        <v>1048</v>
      </c>
      <c r="C244" s="153">
        <v>1</v>
      </c>
    </row>
    <row r="245" spans="1:3" x14ac:dyDescent="0.2">
      <c r="A245" s="154" t="s">
        <v>115</v>
      </c>
      <c r="B245" s="155" t="s">
        <v>1049</v>
      </c>
      <c r="C245" s="156">
        <v>0.94174105015196219</v>
      </c>
    </row>
    <row r="246" spans="1:3" x14ac:dyDescent="0.2">
      <c r="A246" s="151" t="s">
        <v>281</v>
      </c>
      <c r="B246" s="152" t="s">
        <v>1050</v>
      </c>
      <c r="C246" s="153">
        <v>0.97522917885703142</v>
      </c>
    </row>
    <row r="247" spans="1:3" x14ac:dyDescent="0.2">
      <c r="A247" s="154" t="s">
        <v>263</v>
      </c>
      <c r="B247" s="155" t="s">
        <v>1051</v>
      </c>
      <c r="C247" s="156">
        <v>1</v>
      </c>
    </row>
    <row r="248" spans="1:3" x14ac:dyDescent="0.2">
      <c r="A248" s="151" t="s">
        <v>128</v>
      </c>
      <c r="B248" s="152" t="s">
        <v>1052</v>
      </c>
      <c r="C248" s="153">
        <v>1</v>
      </c>
    </row>
    <row r="249" spans="1:3" x14ac:dyDescent="0.2">
      <c r="A249" s="154" t="s">
        <v>149</v>
      </c>
      <c r="B249" s="155" t="s">
        <v>1053</v>
      </c>
      <c r="C249" s="156">
        <v>0.94926351570305645</v>
      </c>
    </row>
    <row r="250" spans="1:3" x14ac:dyDescent="0.2">
      <c r="A250" s="151" t="s">
        <v>176</v>
      </c>
      <c r="B250" s="152" t="s">
        <v>1054</v>
      </c>
      <c r="C250" s="153">
        <v>1</v>
      </c>
    </row>
    <row r="251" spans="1:3" x14ac:dyDescent="0.2">
      <c r="A251" s="154" t="s">
        <v>300</v>
      </c>
      <c r="B251" s="155" t="s">
        <v>1055</v>
      </c>
      <c r="C251" s="156">
        <v>1</v>
      </c>
    </row>
    <row r="252" spans="1:3" x14ac:dyDescent="0.2">
      <c r="A252" s="151" t="s">
        <v>268</v>
      </c>
      <c r="B252" s="152" t="s">
        <v>1056</v>
      </c>
      <c r="C252" s="153">
        <v>0.93468519028050423</v>
      </c>
    </row>
    <row r="253" spans="1:3" x14ac:dyDescent="0.2">
      <c r="A253" s="154" t="s">
        <v>51</v>
      </c>
      <c r="B253" s="155" t="s">
        <v>1057</v>
      </c>
      <c r="C253" s="156">
        <v>1</v>
      </c>
    </row>
    <row r="254" spans="1:3" x14ac:dyDescent="0.2">
      <c r="A254" s="151" t="s">
        <v>135</v>
      </c>
      <c r="B254" s="152" t="s">
        <v>1058</v>
      </c>
      <c r="C254" s="153">
        <v>1</v>
      </c>
    </row>
    <row r="255" spans="1:3" x14ac:dyDescent="0.2">
      <c r="A255" s="154" t="s">
        <v>112</v>
      </c>
      <c r="B255" s="155" t="s">
        <v>1059</v>
      </c>
      <c r="C255" s="156">
        <v>0.94659212444575092</v>
      </c>
    </row>
    <row r="256" spans="1:3" x14ac:dyDescent="0.2">
      <c r="A256" s="151" t="s">
        <v>258</v>
      </c>
      <c r="B256" s="152" t="s">
        <v>1060</v>
      </c>
      <c r="C256" s="153">
        <v>0.84781812465425721</v>
      </c>
    </row>
    <row r="257" spans="1:3" x14ac:dyDescent="0.2">
      <c r="A257" s="154" t="s">
        <v>292</v>
      </c>
      <c r="B257" s="155" t="s">
        <v>1061</v>
      </c>
      <c r="C257" s="156">
        <v>1</v>
      </c>
    </row>
    <row r="258" spans="1:3" x14ac:dyDescent="0.2">
      <c r="A258" s="151" t="s">
        <v>191</v>
      </c>
      <c r="B258" s="152" t="s">
        <v>1062</v>
      </c>
      <c r="C258" s="153">
        <v>1</v>
      </c>
    </row>
    <row r="259" spans="1:3" x14ac:dyDescent="0.2">
      <c r="A259" s="154" t="s">
        <v>247</v>
      </c>
      <c r="B259" s="155" t="s">
        <v>1063</v>
      </c>
      <c r="C259" s="156">
        <v>0.94688003030016099</v>
      </c>
    </row>
    <row r="260" spans="1:3" x14ac:dyDescent="0.2">
      <c r="A260" s="151" t="s">
        <v>39</v>
      </c>
      <c r="B260" s="152" t="s">
        <v>1064</v>
      </c>
      <c r="C260" s="153">
        <v>1</v>
      </c>
    </row>
    <row r="261" spans="1:3" x14ac:dyDescent="0.2">
      <c r="A261" s="154" t="s">
        <v>108</v>
      </c>
      <c r="B261" s="155" t="s">
        <v>1065</v>
      </c>
      <c r="C261" s="156">
        <v>0.97995976800127782</v>
      </c>
    </row>
    <row r="262" spans="1:3" x14ac:dyDescent="0.2">
      <c r="A262" s="151" t="s">
        <v>264</v>
      </c>
      <c r="B262" s="152" t="s">
        <v>1066</v>
      </c>
      <c r="C262" s="153">
        <v>0.79811405596228391</v>
      </c>
    </row>
    <row r="263" spans="1:3" x14ac:dyDescent="0.2">
      <c r="A263" s="154" t="s">
        <v>72</v>
      </c>
      <c r="B263" s="155" t="s">
        <v>1067</v>
      </c>
      <c r="C263" s="156">
        <v>1</v>
      </c>
    </row>
    <row r="264" spans="1:3" x14ac:dyDescent="0.2">
      <c r="A264" s="151" t="s">
        <v>270</v>
      </c>
      <c r="B264" s="152" t="s">
        <v>1068</v>
      </c>
      <c r="C264" s="153">
        <v>0.93040565686639376</v>
      </c>
    </row>
    <row r="265" spans="1:3" x14ac:dyDescent="0.2">
      <c r="A265" s="154" t="s">
        <v>266</v>
      </c>
      <c r="B265" s="155" t="s">
        <v>1069</v>
      </c>
      <c r="C265" s="156">
        <v>0.79177732214793883</v>
      </c>
    </row>
    <row r="266" spans="1:3" x14ac:dyDescent="0.2">
      <c r="A266" s="151" t="s">
        <v>304</v>
      </c>
      <c r="B266" s="152" t="s">
        <v>1070</v>
      </c>
      <c r="C266" s="153">
        <v>1</v>
      </c>
    </row>
    <row r="267" spans="1:3" x14ac:dyDescent="0.2">
      <c r="A267" s="154" t="s">
        <v>74</v>
      </c>
      <c r="B267" s="155" t="s">
        <v>1071</v>
      </c>
      <c r="C267" s="156">
        <v>0.76905760311397664</v>
      </c>
    </row>
    <row r="268" spans="1:3" x14ac:dyDescent="0.2">
      <c r="A268" s="151" t="s">
        <v>43</v>
      </c>
      <c r="B268" s="152" t="s">
        <v>1072</v>
      </c>
      <c r="C268" s="153">
        <v>0.87430767582442004</v>
      </c>
    </row>
    <row r="269" spans="1:3" x14ac:dyDescent="0.2">
      <c r="A269" s="154" t="s">
        <v>15</v>
      </c>
      <c r="B269" s="155" t="s">
        <v>1073</v>
      </c>
      <c r="C269" s="156">
        <v>1</v>
      </c>
    </row>
    <row r="270" spans="1:3" x14ac:dyDescent="0.2">
      <c r="A270" s="151" t="s">
        <v>61</v>
      </c>
      <c r="B270" s="152" t="s">
        <v>1074</v>
      </c>
      <c r="C270" s="153">
        <v>0.94312930302744502</v>
      </c>
    </row>
    <row r="271" spans="1:3" x14ac:dyDescent="0.2">
      <c r="A271" s="154" t="s">
        <v>246</v>
      </c>
      <c r="B271" s="155" t="s">
        <v>1075</v>
      </c>
      <c r="C271" s="156">
        <v>1</v>
      </c>
    </row>
    <row r="272" spans="1:3" x14ac:dyDescent="0.2">
      <c r="A272" s="151" t="s">
        <v>33</v>
      </c>
      <c r="B272" s="152" t="s">
        <v>1076</v>
      </c>
      <c r="C272" s="153">
        <v>0.87110292488593222</v>
      </c>
    </row>
    <row r="273" spans="1:3" x14ac:dyDescent="0.2">
      <c r="A273" s="154" t="s">
        <v>241</v>
      </c>
      <c r="B273" s="155" t="s">
        <v>1077</v>
      </c>
      <c r="C273" s="156">
        <v>1</v>
      </c>
    </row>
    <row r="274" spans="1:3" x14ac:dyDescent="0.2">
      <c r="A274" s="151" t="s">
        <v>305</v>
      </c>
      <c r="B274" s="152" t="s">
        <v>1078</v>
      </c>
      <c r="C274" s="153">
        <v>1</v>
      </c>
    </row>
    <row r="275" spans="1:3" x14ac:dyDescent="0.2">
      <c r="A275" s="154" t="s">
        <v>153</v>
      </c>
      <c r="B275" s="155" t="s">
        <v>1079</v>
      </c>
      <c r="C275" s="156">
        <v>1</v>
      </c>
    </row>
    <row r="276" spans="1:3" x14ac:dyDescent="0.2">
      <c r="A276" s="151" t="s">
        <v>200</v>
      </c>
      <c r="B276" s="152" t="s">
        <v>1080</v>
      </c>
      <c r="C276" s="153">
        <v>1</v>
      </c>
    </row>
    <row r="277" spans="1:3" x14ac:dyDescent="0.2">
      <c r="A277" s="154" t="s">
        <v>140</v>
      </c>
      <c r="B277" s="155" t="s">
        <v>1081</v>
      </c>
      <c r="C277" s="156">
        <v>0.94428706326723333</v>
      </c>
    </row>
    <row r="278" spans="1:3" x14ac:dyDescent="0.2">
      <c r="A278" s="151" t="s">
        <v>182</v>
      </c>
      <c r="B278" s="152" t="s">
        <v>1082</v>
      </c>
      <c r="C278" s="153">
        <v>1</v>
      </c>
    </row>
    <row r="279" spans="1:3" x14ac:dyDescent="0.2">
      <c r="A279" s="154" t="s">
        <v>80</v>
      </c>
      <c r="B279" s="155" t="s">
        <v>1083</v>
      </c>
      <c r="C279" s="156">
        <v>1</v>
      </c>
    </row>
    <row r="280" spans="1:3" x14ac:dyDescent="0.2">
      <c r="A280" s="151" t="s">
        <v>147</v>
      </c>
      <c r="B280" s="152" t="s">
        <v>1084</v>
      </c>
      <c r="C280" s="153">
        <v>1</v>
      </c>
    </row>
    <row r="281" spans="1:3" x14ac:dyDescent="0.2">
      <c r="A281" s="154" t="s">
        <v>92</v>
      </c>
      <c r="B281" s="155" t="s">
        <v>1085</v>
      </c>
      <c r="C281" s="156">
        <v>1</v>
      </c>
    </row>
    <row r="282" spans="1:3" x14ac:dyDescent="0.2">
      <c r="A282" s="151" t="s">
        <v>132</v>
      </c>
      <c r="B282" s="152" t="s">
        <v>1086</v>
      </c>
      <c r="C282" s="153">
        <v>0.96936797208220238</v>
      </c>
    </row>
    <row r="283" spans="1:3" x14ac:dyDescent="0.2">
      <c r="A283" s="154" t="s">
        <v>54</v>
      </c>
      <c r="B283" s="155" t="s">
        <v>1087</v>
      </c>
      <c r="C283" s="156">
        <v>1</v>
      </c>
    </row>
    <row r="284" spans="1:3" x14ac:dyDescent="0.2">
      <c r="A284" s="151" t="s">
        <v>294</v>
      </c>
      <c r="B284" s="152" t="s">
        <v>1088</v>
      </c>
      <c r="C284" s="153">
        <v>0.9241633134139311</v>
      </c>
    </row>
    <row r="285" spans="1:3" x14ac:dyDescent="0.2">
      <c r="A285" s="154" t="s">
        <v>256</v>
      </c>
      <c r="B285" s="155" t="s">
        <v>1089</v>
      </c>
      <c r="C285" s="156">
        <v>1</v>
      </c>
    </row>
    <row r="286" spans="1:3" x14ac:dyDescent="0.2">
      <c r="A286" s="151" t="s">
        <v>303</v>
      </c>
      <c r="B286" s="152" t="s">
        <v>1090</v>
      </c>
      <c r="C286" s="153">
        <v>1</v>
      </c>
    </row>
  </sheetData>
  <autoFilter ref="A1:C286" xr:uid="{00000000-0001-0000-0500-000000000000}"/>
  <sortState xmlns:xlrd2="http://schemas.microsoft.com/office/spreadsheetml/2017/richdata2" ref="A2:C285">
    <sortCondition ref="B2:B285"/>
  </sortState>
  <conditionalFormatting sqref="B1:B286">
    <cfRule type="duplicateValues" dxfId="9"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311"/>
  <sheetViews>
    <sheetView workbookViewId="0">
      <selection activeCell="C261" sqref="C261"/>
    </sheetView>
  </sheetViews>
  <sheetFormatPr defaultRowHeight="12.75" x14ac:dyDescent="0.2"/>
  <cols>
    <col min="1" max="1" width="7.85546875" bestFit="1" customWidth="1"/>
    <col min="2" max="2" width="27.85546875" bestFit="1" customWidth="1"/>
    <col min="3" max="3" width="18.7109375" customWidth="1"/>
    <col min="4" max="4" width="20.5703125" customWidth="1"/>
    <col min="5" max="5" width="19.85546875" customWidth="1"/>
    <col min="6" max="6" width="16" customWidth="1"/>
    <col min="7" max="7" width="19.140625" customWidth="1"/>
    <col min="8" max="9" width="18.7109375" customWidth="1"/>
  </cols>
  <sheetData>
    <row r="1" spans="1:13" ht="16.5" x14ac:dyDescent="0.3">
      <c r="A1" s="13" t="s">
        <v>355</v>
      </c>
      <c r="B1" s="13" t="s">
        <v>14</v>
      </c>
      <c r="C1" s="14" t="s">
        <v>629</v>
      </c>
      <c r="D1" s="14" t="s">
        <v>317</v>
      </c>
      <c r="E1" s="14" t="s">
        <v>318</v>
      </c>
      <c r="F1" s="14" t="s">
        <v>319</v>
      </c>
      <c r="G1" s="14" t="s">
        <v>320</v>
      </c>
      <c r="H1" s="14" t="s">
        <v>321</v>
      </c>
      <c r="I1" s="14"/>
      <c r="J1" s="199"/>
      <c r="K1" s="199"/>
      <c r="M1" s="14" t="s">
        <v>807</v>
      </c>
    </row>
    <row r="2" spans="1:13" x14ac:dyDescent="0.2">
      <c r="A2" s="141" t="s">
        <v>62</v>
      </c>
      <c r="B2" t="str">
        <f>IFERROR(VLOOKUP(A2,'District List'!$A$2:$C$317,3,0),"")</f>
        <v>Keller</v>
      </c>
      <c r="C2" s="150"/>
      <c r="D2">
        <v>15944.04</v>
      </c>
      <c r="F2" s="150">
        <v>24664.77</v>
      </c>
      <c r="G2">
        <v>10641.34</v>
      </c>
      <c r="H2" s="150">
        <v>-1812.58</v>
      </c>
      <c r="I2" s="150">
        <f>SUM(C2:H2)</f>
        <v>49437.569999999992</v>
      </c>
      <c r="M2" s="16" t="s">
        <v>808</v>
      </c>
    </row>
    <row r="3" spans="1:13" x14ac:dyDescent="0.2">
      <c r="A3" s="141" t="s">
        <v>63</v>
      </c>
      <c r="B3" t="str">
        <f>IFERROR(VLOOKUP(A3,'District List'!$A$2:$C$317,3,0),"")</f>
        <v>Curlew</v>
      </c>
      <c r="C3" s="150"/>
      <c r="D3">
        <v>33714.93</v>
      </c>
      <c r="E3">
        <v>15966.31</v>
      </c>
      <c r="F3" s="150">
        <v>47006.06</v>
      </c>
      <c r="G3">
        <v>14096.02</v>
      </c>
      <c r="H3" s="150">
        <v>-9330.0300000000007</v>
      </c>
      <c r="I3" s="150">
        <f t="shared" ref="I3:I66" si="0">SUM(C3:H3)</f>
        <v>101453.29</v>
      </c>
    </row>
    <row r="4" spans="1:13" x14ac:dyDescent="0.2">
      <c r="A4" s="141" t="s">
        <v>64</v>
      </c>
      <c r="B4" t="str">
        <f>IFERROR(VLOOKUP(A4,'District List'!$A$2:$C$317,3,0),"")</f>
        <v>Orient</v>
      </c>
      <c r="C4" s="150"/>
      <c r="D4">
        <v>25253.83</v>
      </c>
      <c r="E4">
        <v>343.8</v>
      </c>
      <c r="F4" s="150">
        <v>38892.520000000004</v>
      </c>
      <c r="G4">
        <v>12721.53</v>
      </c>
      <c r="H4" s="150">
        <v>-1326.72</v>
      </c>
      <c r="I4" s="150">
        <f t="shared" si="0"/>
        <v>75884.960000000006</v>
      </c>
    </row>
    <row r="5" spans="1:13" x14ac:dyDescent="0.2">
      <c r="A5" s="141" t="s">
        <v>66</v>
      </c>
      <c r="B5" t="str">
        <f>IFERROR(VLOOKUP(A5,'District List'!$A$2:$C$317,3,0),"")</f>
        <v>Republic</v>
      </c>
      <c r="C5" s="150"/>
      <c r="D5">
        <v>40402.92</v>
      </c>
      <c r="E5">
        <v>90</v>
      </c>
      <c r="F5" s="150">
        <v>62140.650000000009</v>
      </c>
      <c r="G5">
        <v>47293.24</v>
      </c>
      <c r="H5" s="150">
        <v>-18614.38</v>
      </c>
      <c r="I5" s="150">
        <f t="shared" si="0"/>
        <v>131312.43</v>
      </c>
    </row>
    <row r="6" spans="1:13" x14ac:dyDescent="0.2">
      <c r="A6" s="141" t="s">
        <v>67</v>
      </c>
      <c r="B6" t="str">
        <f>IFERROR(VLOOKUP(A6,'District List'!$A$2:$C$317,3,0),"")</f>
        <v>Pasco</v>
      </c>
      <c r="C6" s="150"/>
      <c r="D6">
        <v>1177586.8600000001</v>
      </c>
      <c r="E6">
        <v>224623.26</v>
      </c>
      <c r="F6" s="150">
        <v>1308073.53</v>
      </c>
      <c r="G6">
        <v>387673.02</v>
      </c>
      <c r="H6" s="150">
        <v>-388097.51</v>
      </c>
      <c r="I6" s="150">
        <f t="shared" si="0"/>
        <v>2709859.16</v>
      </c>
    </row>
    <row r="7" spans="1:13" x14ac:dyDescent="0.2">
      <c r="A7" s="141" t="s">
        <v>68</v>
      </c>
      <c r="B7" t="str">
        <f>IFERROR(VLOOKUP(A7,'District List'!$A$2:$C$317,3,0),"")</f>
        <v>North Franklin</v>
      </c>
      <c r="C7" s="150"/>
      <c r="D7">
        <v>301546.40999999997</v>
      </c>
      <c r="E7">
        <v>22530.03</v>
      </c>
      <c r="F7" s="150">
        <v>370805.63</v>
      </c>
      <c r="G7">
        <v>51604.99</v>
      </c>
      <c r="H7" s="150">
        <v>-201347</v>
      </c>
      <c r="I7" s="150">
        <f t="shared" si="0"/>
        <v>545140.05999999994</v>
      </c>
    </row>
    <row r="8" spans="1:13" x14ac:dyDescent="0.2">
      <c r="A8" s="141" t="s">
        <v>69</v>
      </c>
      <c r="B8" t="str">
        <f>IFERROR(VLOOKUP(A8,'District List'!$A$2:$C$317,3,0),"")</f>
        <v>Star</v>
      </c>
      <c r="C8" s="150"/>
      <c r="D8">
        <v>16541.02</v>
      </c>
      <c r="E8">
        <v>2018.6</v>
      </c>
      <c r="F8" s="150">
        <v>9008.31</v>
      </c>
      <c r="G8">
        <v>8602.65</v>
      </c>
      <c r="H8" s="150"/>
      <c r="I8" s="150">
        <f t="shared" si="0"/>
        <v>36170.58</v>
      </c>
    </row>
    <row r="9" spans="1:13" x14ac:dyDescent="0.2">
      <c r="A9" s="141" t="s">
        <v>70</v>
      </c>
      <c r="B9" t="str">
        <f>IFERROR(VLOOKUP(A9,'District List'!$A$2:$C$317,3,0),"")</f>
        <v>Kahlotus</v>
      </c>
      <c r="C9" s="150"/>
      <c r="D9">
        <v>10197.92</v>
      </c>
      <c r="E9">
        <v>3479.1</v>
      </c>
      <c r="F9" s="150">
        <v>8230.74</v>
      </c>
      <c r="G9">
        <v>12527.44</v>
      </c>
      <c r="H9" s="150">
        <v>-7878.18</v>
      </c>
      <c r="I9" s="150">
        <f t="shared" si="0"/>
        <v>26557.020000000004</v>
      </c>
    </row>
    <row r="10" spans="1:13" x14ac:dyDescent="0.2">
      <c r="A10" s="141" t="s">
        <v>71</v>
      </c>
      <c r="B10" t="str">
        <f>IFERROR(VLOOKUP(A10,'District List'!$A$2:$C$317,3,0),"")</f>
        <v>Pomeroy</v>
      </c>
      <c r="C10" s="150"/>
      <c r="D10">
        <v>62323.32</v>
      </c>
      <c r="E10">
        <v>4021.01</v>
      </c>
      <c r="F10" s="150">
        <v>141155.03</v>
      </c>
      <c r="G10">
        <v>13266.22</v>
      </c>
      <c r="H10" s="150">
        <v>-29052.400000000001</v>
      </c>
      <c r="I10" s="150">
        <f t="shared" si="0"/>
        <v>191713.18</v>
      </c>
    </row>
    <row r="11" spans="1:13" x14ac:dyDescent="0.2">
      <c r="A11" s="141" t="s">
        <v>72</v>
      </c>
      <c r="B11" t="str">
        <f>IFERROR(VLOOKUP(A11,'District List'!$A$2:$C$317,3,0),"")</f>
        <v>Wahluke</v>
      </c>
      <c r="C11" s="150"/>
      <c r="D11">
        <v>195099.07</v>
      </c>
      <c r="E11">
        <v>12602.21</v>
      </c>
      <c r="F11" s="150">
        <v>296608.05</v>
      </c>
      <c r="G11">
        <v>29440.89</v>
      </c>
      <c r="H11" s="150">
        <v>-272703.88</v>
      </c>
      <c r="I11" s="150">
        <f t="shared" si="0"/>
        <v>261046.33999999997</v>
      </c>
    </row>
    <row r="12" spans="1:13" x14ac:dyDescent="0.2">
      <c r="A12" s="141" t="s">
        <v>73</v>
      </c>
      <c r="B12" t="str">
        <f>IFERROR(VLOOKUP(A12,'District List'!$A$2:$C$317,3,0),"")</f>
        <v>Quincy</v>
      </c>
      <c r="C12" s="150"/>
      <c r="D12">
        <v>140721.92000000001</v>
      </c>
      <c r="E12">
        <v>116760.92</v>
      </c>
      <c r="F12" s="150">
        <v>345046.50000000006</v>
      </c>
      <c r="G12">
        <v>45975.7</v>
      </c>
      <c r="H12" s="150">
        <v>-118920.7</v>
      </c>
      <c r="I12" s="150">
        <f t="shared" si="0"/>
        <v>529584.34000000008</v>
      </c>
    </row>
    <row r="13" spans="1:13" x14ac:dyDescent="0.2">
      <c r="A13" s="141" t="s">
        <v>74</v>
      </c>
      <c r="B13" t="str">
        <f>IFERROR(VLOOKUP(A13,'District List'!$A$2:$C$317,3,0),"")</f>
        <v>Warden</v>
      </c>
      <c r="C13" s="150"/>
      <c r="D13">
        <v>72674.02</v>
      </c>
      <c r="E13">
        <v>1073.57</v>
      </c>
      <c r="F13" s="150">
        <v>121231.78</v>
      </c>
      <c r="G13">
        <v>17745.060000000001</v>
      </c>
      <c r="H13" s="150">
        <v>-42172.1</v>
      </c>
      <c r="I13" s="150">
        <f t="shared" si="0"/>
        <v>170552.33</v>
      </c>
    </row>
    <row r="14" spans="1:13" x14ac:dyDescent="0.2">
      <c r="A14" s="141" t="s">
        <v>75</v>
      </c>
      <c r="B14" t="str">
        <f>IFERROR(VLOOKUP(A14,'District List'!$A$2:$C$317,3,0),"")</f>
        <v>Coulee-Hartline</v>
      </c>
      <c r="C14" s="150"/>
      <c r="D14">
        <v>77254.34</v>
      </c>
      <c r="E14">
        <v>5968.38</v>
      </c>
      <c r="F14" s="150">
        <v>51389.2</v>
      </c>
      <c r="G14">
        <v>25987</v>
      </c>
      <c r="H14" s="150">
        <v>-33414</v>
      </c>
      <c r="I14" s="150">
        <f t="shared" si="0"/>
        <v>127184.91999999998</v>
      </c>
    </row>
    <row r="15" spans="1:13" x14ac:dyDescent="0.2">
      <c r="A15" s="141" t="s">
        <v>76</v>
      </c>
      <c r="B15" t="str">
        <f>IFERROR(VLOOKUP(A15,'District List'!$A$2:$C$317,3,0),"")</f>
        <v>Soap Lake</v>
      </c>
      <c r="C15" s="150"/>
      <c r="D15">
        <v>39426.69</v>
      </c>
      <c r="E15">
        <v>916.13</v>
      </c>
      <c r="F15" s="150">
        <v>40731.83</v>
      </c>
      <c r="G15">
        <v>16730.27</v>
      </c>
      <c r="H15" s="150">
        <v>-61278.33</v>
      </c>
      <c r="I15" s="150">
        <f t="shared" si="0"/>
        <v>36526.589999999997</v>
      </c>
    </row>
    <row r="16" spans="1:13" x14ac:dyDescent="0.2">
      <c r="A16" s="141" t="s">
        <v>77</v>
      </c>
      <c r="B16" t="str">
        <f>IFERROR(VLOOKUP(A16,'District List'!$A$2:$C$317,3,0),"")</f>
        <v>Royal</v>
      </c>
      <c r="C16" s="150"/>
      <c r="D16">
        <v>264396.99</v>
      </c>
      <c r="E16">
        <v>5823.36</v>
      </c>
      <c r="F16" s="150">
        <v>338691.9</v>
      </c>
      <c r="G16">
        <v>53707.839999999997</v>
      </c>
      <c r="H16" s="150">
        <v>-329162.44</v>
      </c>
      <c r="I16" s="150">
        <f t="shared" si="0"/>
        <v>333457.64999999997</v>
      </c>
    </row>
    <row r="17" spans="1:9" x14ac:dyDescent="0.2">
      <c r="A17" s="141" t="s">
        <v>78</v>
      </c>
      <c r="B17" t="str">
        <f>IFERROR(VLOOKUP(A17,'District List'!$A$2:$C$317,3,0),"")</f>
        <v>Moses Lake</v>
      </c>
      <c r="C17" s="150"/>
      <c r="D17">
        <v>557119.05000000005</v>
      </c>
      <c r="E17">
        <v>58020.88</v>
      </c>
      <c r="F17" s="150">
        <v>1027604.5900000001</v>
      </c>
      <c r="G17">
        <v>99403</v>
      </c>
      <c r="H17" s="150">
        <v>-231346.43</v>
      </c>
      <c r="I17" s="150">
        <f t="shared" si="0"/>
        <v>1510801.09</v>
      </c>
    </row>
    <row r="18" spans="1:9" x14ac:dyDescent="0.2">
      <c r="A18" s="141" t="s">
        <v>79</v>
      </c>
      <c r="B18" t="str">
        <f>IFERROR(VLOOKUP(A18,'District List'!$A$2:$C$317,3,0),"")</f>
        <v>Ephrata</v>
      </c>
      <c r="C18" s="150"/>
      <c r="D18">
        <v>282406.15999999997</v>
      </c>
      <c r="E18">
        <v>34246.629999999997</v>
      </c>
      <c r="F18" s="150">
        <v>338881.3</v>
      </c>
      <c r="G18">
        <v>41864.19</v>
      </c>
      <c r="H18" s="150">
        <v>-264751.59999999998</v>
      </c>
      <c r="I18" s="150">
        <f t="shared" si="0"/>
        <v>432646.68000000005</v>
      </c>
    </row>
    <row r="19" spans="1:9" x14ac:dyDescent="0.2">
      <c r="A19" s="141" t="s">
        <v>80</v>
      </c>
      <c r="B19" t="str">
        <f>IFERROR(VLOOKUP(A19,'District List'!$A$2:$C$317,3,0),"")</f>
        <v>Wilson Creek</v>
      </c>
      <c r="C19" s="150"/>
      <c r="D19">
        <v>37652.71</v>
      </c>
      <c r="E19">
        <v>5011.88</v>
      </c>
      <c r="F19" s="150">
        <v>32298.210000000003</v>
      </c>
      <c r="G19">
        <v>11595.61</v>
      </c>
      <c r="H19" s="150">
        <v>-13317.37</v>
      </c>
      <c r="I19" s="150">
        <f t="shared" si="0"/>
        <v>73241.040000000008</v>
      </c>
    </row>
    <row r="20" spans="1:9" x14ac:dyDescent="0.2">
      <c r="A20" s="141" t="s">
        <v>81</v>
      </c>
      <c r="B20" t="str">
        <f>IFERROR(VLOOKUP(A20,'District List'!$A$2:$C$317,3,0),"")</f>
        <v>Grand Coulee Dam</v>
      </c>
      <c r="C20" s="150"/>
      <c r="D20">
        <v>86355.12</v>
      </c>
      <c r="E20">
        <v>73608.710000000006</v>
      </c>
      <c r="F20" s="150">
        <v>104587.42000000001</v>
      </c>
      <c r="G20">
        <v>11861.6</v>
      </c>
      <c r="H20" s="150">
        <v>-157928.20000000001</v>
      </c>
      <c r="I20" s="150">
        <f t="shared" si="0"/>
        <v>118484.64999999997</v>
      </c>
    </row>
    <row r="21" spans="1:9" x14ac:dyDescent="0.2">
      <c r="A21" s="141" t="s">
        <v>82</v>
      </c>
      <c r="B21" t="str">
        <f>IFERROR(VLOOKUP(A21,'District List'!$A$2:$C$317,3,0),"")</f>
        <v>Aberdeen</v>
      </c>
      <c r="C21" s="150"/>
      <c r="D21">
        <v>149864.03</v>
      </c>
      <c r="E21">
        <v>627839.22</v>
      </c>
      <c r="F21" s="150"/>
      <c r="G21">
        <v>74513.460000000006</v>
      </c>
      <c r="H21" s="150">
        <v>-225508.18</v>
      </c>
      <c r="I21" s="150">
        <f t="shared" si="0"/>
        <v>626708.53</v>
      </c>
    </row>
    <row r="22" spans="1:9" x14ac:dyDescent="0.2">
      <c r="A22" s="141" t="s">
        <v>83</v>
      </c>
      <c r="B22" t="str">
        <f>IFERROR(VLOOKUP(A22,'District List'!$A$2:$C$317,3,0),"")</f>
        <v>Hoquiam</v>
      </c>
      <c r="C22" s="150"/>
      <c r="D22">
        <v>93758.53</v>
      </c>
      <c r="E22">
        <v>10003</v>
      </c>
      <c r="F22" s="150">
        <v>420768.33999999997</v>
      </c>
      <c r="G22">
        <v>24248.65</v>
      </c>
      <c r="H22" s="150">
        <v>-114181.69</v>
      </c>
      <c r="I22" s="150">
        <f t="shared" si="0"/>
        <v>434596.83</v>
      </c>
    </row>
    <row r="23" spans="1:9" x14ac:dyDescent="0.2">
      <c r="A23" s="141" t="s">
        <v>84</v>
      </c>
      <c r="B23" t="str">
        <f>IFERROR(VLOOKUP(A23,'District List'!$A$2:$C$317,3,0),"")</f>
        <v>North Beach</v>
      </c>
      <c r="C23" s="150">
        <v>63832.06</v>
      </c>
      <c r="D23">
        <v>91366.46</v>
      </c>
      <c r="E23">
        <v>1498</v>
      </c>
      <c r="F23" s="150"/>
      <c r="G23">
        <v>30468.95</v>
      </c>
      <c r="H23" s="150">
        <v>-123848.7</v>
      </c>
      <c r="I23" s="150">
        <f t="shared" si="0"/>
        <v>63316.770000000033</v>
      </c>
    </row>
    <row r="24" spans="1:9" x14ac:dyDescent="0.2">
      <c r="A24" s="141" t="s">
        <v>85</v>
      </c>
      <c r="B24" t="str">
        <f>IFERROR(VLOOKUP(A24,'District List'!$A$2:$C$317,3,0),"")</f>
        <v>McCleary</v>
      </c>
      <c r="C24" s="150">
        <v>133618.29999999999</v>
      </c>
      <c r="E24">
        <v>11836.33</v>
      </c>
      <c r="F24" s="150">
        <v>4515.99</v>
      </c>
      <c r="G24">
        <v>12604.34</v>
      </c>
      <c r="H24" s="150"/>
      <c r="I24" s="150">
        <f t="shared" si="0"/>
        <v>162574.95999999996</v>
      </c>
    </row>
    <row r="25" spans="1:9" x14ac:dyDescent="0.2">
      <c r="A25" s="141" t="s">
        <v>86</v>
      </c>
      <c r="B25" t="str">
        <f>IFERROR(VLOOKUP(A25,'District List'!$A$2:$C$317,3,0),"")</f>
        <v>Montesano</v>
      </c>
      <c r="C25" s="150"/>
      <c r="D25">
        <v>66927.08</v>
      </c>
      <c r="E25">
        <v>650</v>
      </c>
      <c r="F25" s="150">
        <v>87353.639999999985</v>
      </c>
      <c r="G25">
        <v>18746.22</v>
      </c>
      <c r="H25" s="150">
        <v>-126085</v>
      </c>
      <c r="I25" s="150">
        <f t="shared" si="0"/>
        <v>47591.939999999973</v>
      </c>
    </row>
    <row r="26" spans="1:9" x14ac:dyDescent="0.2">
      <c r="A26" s="141" t="s">
        <v>87</v>
      </c>
      <c r="B26" t="str">
        <f>IFERROR(VLOOKUP(A26,'District List'!$A$2:$C$317,3,0),"")</f>
        <v>Elma</v>
      </c>
      <c r="C26" s="150"/>
      <c r="D26">
        <v>101470.63</v>
      </c>
      <c r="E26">
        <v>7202.75</v>
      </c>
      <c r="F26" s="150">
        <v>110086.64</v>
      </c>
      <c r="G26">
        <v>28266.76</v>
      </c>
      <c r="H26" s="150">
        <v>-52252.91</v>
      </c>
      <c r="I26" s="150">
        <f t="shared" si="0"/>
        <v>194773.87000000002</v>
      </c>
    </row>
    <row r="27" spans="1:9" x14ac:dyDescent="0.2">
      <c r="A27" s="141" t="s">
        <v>88</v>
      </c>
      <c r="B27" t="str">
        <f>IFERROR(VLOOKUP(A27,'District List'!$A$2:$C$317,3,0),"")</f>
        <v>Taholah</v>
      </c>
      <c r="C27" s="150"/>
      <c r="D27">
        <v>8229.06</v>
      </c>
      <c r="E27">
        <v>2070</v>
      </c>
      <c r="F27" s="150">
        <v>6526.95</v>
      </c>
      <c r="G27">
        <v>5501.3</v>
      </c>
      <c r="H27" s="150">
        <v>-51198.11</v>
      </c>
      <c r="I27" s="150">
        <f t="shared" si="0"/>
        <v>-28870.800000000003</v>
      </c>
    </row>
    <row r="28" spans="1:9" x14ac:dyDescent="0.2">
      <c r="A28" s="141" t="s">
        <v>89</v>
      </c>
      <c r="B28" t="str">
        <f>IFERROR(VLOOKUP(A28,'District List'!$A$2:$C$317,3,0),"")</f>
        <v>Lake Quinault</v>
      </c>
      <c r="C28" s="150"/>
      <c r="D28">
        <v>40220.74</v>
      </c>
      <c r="E28">
        <v>1179</v>
      </c>
      <c r="F28" s="150">
        <v>42269.93</v>
      </c>
      <c r="G28">
        <v>14076.77</v>
      </c>
      <c r="H28" s="150">
        <v>-25750.65</v>
      </c>
      <c r="I28" s="150">
        <f t="shared" si="0"/>
        <v>71995.790000000008</v>
      </c>
    </row>
    <row r="29" spans="1:9" x14ac:dyDescent="0.2">
      <c r="A29" s="141" t="s">
        <v>90</v>
      </c>
      <c r="B29" t="str">
        <f>IFERROR(VLOOKUP(A29,'District List'!$A$2:$C$317,3,0),"")</f>
        <v>Cosmopolis</v>
      </c>
      <c r="C29" s="150"/>
      <c r="D29">
        <v>8033.34</v>
      </c>
      <c r="E29">
        <v>72.25</v>
      </c>
      <c r="F29" s="150">
        <v>8368.44</v>
      </c>
      <c r="G29">
        <v>5250.93</v>
      </c>
      <c r="H29" s="150"/>
      <c r="I29" s="150">
        <f t="shared" si="0"/>
        <v>21724.959999999999</v>
      </c>
    </row>
    <row r="30" spans="1:9" x14ac:dyDescent="0.2">
      <c r="A30" s="141" t="s">
        <v>91</v>
      </c>
      <c r="B30" t="str">
        <f>IFERROR(VLOOKUP(A30,'District List'!$A$2:$C$317,3,0),"")</f>
        <v>Satsop</v>
      </c>
      <c r="C30" s="150">
        <v>945.04</v>
      </c>
      <c r="F30" s="150"/>
      <c r="H30" s="150"/>
      <c r="I30" s="150">
        <f t="shared" si="0"/>
        <v>945.04</v>
      </c>
    </row>
    <row r="31" spans="1:9" x14ac:dyDescent="0.2">
      <c r="A31" s="141" t="s">
        <v>92</v>
      </c>
      <c r="B31" t="str">
        <f>IFERROR(VLOOKUP(A31,'District List'!$A$2:$C$317,3,0),"")</f>
        <v>Wishkah Valley</v>
      </c>
      <c r="C31" s="150"/>
      <c r="D31">
        <v>17849.57</v>
      </c>
      <c r="E31">
        <v>11215.82</v>
      </c>
      <c r="F31" s="150"/>
      <c r="G31">
        <v>13661.65</v>
      </c>
      <c r="H31" s="150">
        <v>-25453.23</v>
      </c>
      <c r="I31" s="150">
        <f t="shared" si="0"/>
        <v>17273.810000000001</v>
      </c>
    </row>
    <row r="32" spans="1:9" x14ac:dyDescent="0.2">
      <c r="A32" s="141" t="s">
        <v>93</v>
      </c>
      <c r="B32" t="str">
        <f>IFERROR(VLOOKUP(A32,'District List'!$A$2:$C$317,3,0),"")</f>
        <v>Ocosta</v>
      </c>
      <c r="C32" s="150"/>
      <c r="D32">
        <v>86619.199999999997</v>
      </c>
      <c r="E32">
        <v>4039.34</v>
      </c>
      <c r="F32" s="150">
        <v>74877.47</v>
      </c>
      <c r="G32">
        <v>41620.620000000003</v>
      </c>
      <c r="H32" s="150">
        <v>-104399.12</v>
      </c>
      <c r="I32" s="150">
        <f t="shared" si="0"/>
        <v>102757.51000000001</v>
      </c>
    </row>
    <row r="33" spans="1:9" x14ac:dyDescent="0.2">
      <c r="A33" s="141" t="s">
        <v>94</v>
      </c>
      <c r="B33" t="str">
        <f>IFERROR(VLOOKUP(A33,'District List'!$A$2:$C$317,3,0),"")</f>
        <v>Oakville</v>
      </c>
      <c r="C33" s="150"/>
      <c r="D33">
        <v>15318.98</v>
      </c>
      <c r="E33">
        <v>5508.87</v>
      </c>
      <c r="F33" s="150">
        <v>15296</v>
      </c>
      <c r="G33">
        <v>29927.5</v>
      </c>
      <c r="H33" s="150">
        <v>-26282.880000000001</v>
      </c>
      <c r="I33" s="150">
        <f t="shared" si="0"/>
        <v>39768.47</v>
      </c>
    </row>
    <row r="34" spans="1:9" x14ac:dyDescent="0.2">
      <c r="A34" s="141" t="s">
        <v>95</v>
      </c>
      <c r="B34" t="str">
        <f>IFERROR(VLOOKUP(A34,'District List'!$A$2:$C$317,3,0),"")</f>
        <v>Oak Harbor</v>
      </c>
      <c r="C34" s="150"/>
      <c r="D34">
        <v>165675.87</v>
      </c>
      <c r="E34">
        <v>125275.9</v>
      </c>
      <c r="F34" s="150">
        <v>528964.94999999995</v>
      </c>
      <c r="G34">
        <v>110250.04</v>
      </c>
      <c r="H34" s="150"/>
      <c r="I34" s="150">
        <f t="shared" si="0"/>
        <v>930166.76</v>
      </c>
    </row>
    <row r="35" spans="1:9" x14ac:dyDescent="0.2">
      <c r="A35" s="141" t="s">
        <v>96</v>
      </c>
      <c r="B35" t="str">
        <f>IFERROR(VLOOKUP(A35,'District List'!$A$2:$C$317,3,0),"")</f>
        <v>Coupeville</v>
      </c>
      <c r="C35" s="150"/>
      <c r="D35">
        <v>81859.98</v>
      </c>
      <c r="E35">
        <v>24229.5</v>
      </c>
      <c r="F35" s="150">
        <v>30120.699999999997</v>
      </c>
      <c r="G35">
        <v>23629</v>
      </c>
      <c r="H35" s="150">
        <v>-785.74</v>
      </c>
      <c r="I35" s="150">
        <f t="shared" si="0"/>
        <v>159053.44</v>
      </c>
    </row>
    <row r="36" spans="1:9" x14ac:dyDescent="0.2">
      <c r="A36" s="141" t="s">
        <v>97</v>
      </c>
      <c r="B36" t="str">
        <f>IFERROR(VLOOKUP(A36,'District List'!$A$2:$C$317,3,0),"")</f>
        <v>South Whidbey</v>
      </c>
      <c r="C36" s="150"/>
      <c r="D36">
        <v>127280.2</v>
      </c>
      <c r="E36">
        <v>524.24</v>
      </c>
      <c r="F36" s="150">
        <v>285361.27</v>
      </c>
      <c r="G36">
        <v>50154</v>
      </c>
      <c r="H36" s="150">
        <v>-48461.36</v>
      </c>
      <c r="I36" s="150">
        <f t="shared" si="0"/>
        <v>414858.35000000003</v>
      </c>
    </row>
    <row r="37" spans="1:9" x14ac:dyDescent="0.2">
      <c r="A37" s="141" t="s">
        <v>98</v>
      </c>
      <c r="B37" t="str">
        <f>IFERROR(VLOOKUP(A37,'District List'!$A$2:$C$317,3,0),"")</f>
        <v>Queets-Clearwater</v>
      </c>
      <c r="C37" s="150"/>
      <c r="D37">
        <v>4716.99</v>
      </c>
      <c r="E37">
        <v>25</v>
      </c>
      <c r="F37" s="150">
        <v>6154.73</v>
      </c>
      <c r="G37">
        <v>4539</v>
      </c>
      <c r="H37" s="150"/>
      <c r="I37" s="150">
        <f t="shared" si="0"/>
        <v>15435.72</v>
      </c>
    </row>
    <row r="38" spans="1:9" x14ac:dyDescent="0.2">
      <c r="A38" s="141" t="s">
        <v>99</v>
      </c>
      <c r="B38" t="str">
        <f>IFERROR(VLOOKUP(A38,'District List'!$A$2:$C$317,3,0),"")</f>
        <v>Brinnon</v>
      </c>
      <c r="C38" s="150"/>
      <c r="D38">
        <v>15313.78</v>
      </c>
      <c r="E38">
        <v>1150</v>
      </c>
      <c r="F38" s="150">
        <v>19972.02</v>
      </c>
      <c r="G38">
        <v>9073</v>
      </c>
      <c r="H38" s="150">
        <v>-883.04</v>
      </c>
      <c r="I38" s="150">
        <f t="shared" si="0"/>
        <v>44625.760000000002</v>
      </c>
    </row>
    <row r="39" spans="1:9" x14ac:dyDescent="0.2">
      <c r="A39" s="141" t="s">
        <v>100</v>
      </c>
      <c r="B39" t="str">
        <f>IFERROR(VLOOKUP(A39,'District List'!$A$2:$C$317,3,0),"")</f>
        <v>Quilcene</v>
      </c>
      <c r="C39" s="150"/>
      <c r="D39">
        <v>52710.27</v>
      </c>
      <c r="E39">
        <v>24344.04</v>
      </c>
      <c r="F39" s="150">
        <v>85566.739999999991</v>
      </c>
      <c r="G39">
        <v>17948</v>
      </c>
      <c r="H39" s="150">
        <v>-47400.1</v>
      </c>
      <c r="I39" s="150">
        <f t="shared" si="0"/>
        <v>133168.94999999998</v>
      </c>
    </row>
    <row r="40" spans="1:9" x14ac:dyDescent="0.2">
      <c r="A40" s="141" t="s">
        <v>101</v>
      </c>
      <c r="B40" t="str">
        <f>IFERROR(VLOOKUP(A40,'District List'!$A$2:$C$317,3,0),"")</f>
        <v>Chimacum</v>
      </c>
      <c r="C40" s="150"/>
      <c r="D40">
        <v>112589.27</v>
      </c>
      <c r="E40">
        <v>12902.6</v>
      </c>
      <c r="F40" s="150">
        <v>304936.83</v>
      </c>
      <c r="G40">
        <v>45280</v>
      </c>
      <c r="H40" s="150">
        <v>-54387.85</v>
      </c>
      <c r="I40" s="150">
        <f t="shared" si="0"/>
        <v>421320.85000000003</v>
      </c>
    </row>
    <row r="41" spans="1:9" x14ac:dyDescent="0.2">
      <c r="A41" s="141" t="s">
        <v>102</v>
      </c>
      <c r="B41" t="str">
        <f>IFERROR(VLOOKUP(A41,'District List'!$A$2:$C$317,3,0),"")</f>
        <v>Port Townsend</v>
      </c>
      <c r="C41" s="150">
        <v>287184.64000000001</v>
      </c>
      <c r="D41">
        <v>56023.92</v>
      </c>
      <c r="E41">
        <v>1073.04</v>
      </c>
      <c r="F41" s="150">
        <v>9998.4900000000016</v>
      </c>
      <c r="G41">
        <v>34008</v>
      </c>
      <c r="H41" s="150">
        <v>-41756.31</v>
      </c>
      <c r="I41" s="150">
        <f t="shared" si="0"/>
        <v>346531.77999999997</v>
      </c>
    </row>
    <row r="42" spans="1:9" x14ac:dyDescent="0.2">
      <c r="A42" s="141" t="s">
        <v>103</v>
      </c>
      <c r="B42" t="str">
        <f>IFERROR(VLOOKUP(A42,'District List'!$A$2:$C$317,3,0),"")</f>
        <v>Seattle</v>
      </c>
      <c r="C42" s="150"/>
      <c r="D42">
        <v>3021085.63</v>
      </c>
      <c r="E42">
        <v>58208583.079999998</v>
      </c>
      <c r="F42" s="150"/>
      <c r="H42" s="150">
        <v>-784791.49</v>
      </c>
      <c r="I42" s="150">
        <f t="shared" si="0"/>
        <v>60444877.219999999</v>
      </c>
    </row>
    <row r="43" spans="1:9" x14ac:dyDescent="0.2">
      <c r="A43" s="141" t="s">
        <v>104</v>
      </c>
      <c r="B43" t="str">
        <f>IFERROR(VLOOKUP(A43,'District List'!$A$2:$C$317,3,0),"")</f>
        <v>Federal Way</v>
      </c>
      <c r="C43" s="150"/>
      <c r="D43">
        <v>963976.84</v>
      </c>
      <c r="E43">
        <v>2774359.6</v>
      </c>
      <c r="F43" s="150">
        <v>1954071.72</v>
      </c>
      <c r="G43">
        <v>411699.52</v>
      </c>
      <c r="H43" s="150">
        <v>-711409.75</v>
      </c>
      <c r="I43" s="150">
        <f t="shared" si="0"/>
        <v>5392697.9299999997</v>
      </c>
    </row>
    <row r="44" spans="1:9" x14ac:dyDescent="0.2">
      <c r="A44" s="141" t="s">
        <v>105</v>
      </c>
      <c r="B44" t="str">
        <f>IFERROR(VLOOKUP(A44,'District List'!$A$2:$C$317,3,0),"")</f>
        <v>Enumclaw</v>
      </c>
      <c r="C44" s="150"/>
      <c r="D44">
        <v>299462.34999999998</v>
      </c>
      <c r="E44">
        <v>289968.02</v>
      </c>
      <c r="F44" s="150">
        <v>497251.86000000004</v>
      </c>
      <c r="G44">
        <v>131564.01999999999</v>
      </c>
      <c r="H44" s="150">
        <v>-87546.63</v>
      </c>
      <c r="I44" s="150">
        <f t="shared" si="0"/>
        <v>1130699.6200000001</v>
      </c>
    </row>
    <row r="45" spans="1:9" x14ac:dyDescent="0.2">
      <c r="A45" s="141" t="s">
        <v>106</v>
      </c>
      <c r="B45" t="str">
        <f>IFERROR(VLOOKUP(A45,'District List'!$A$2:$C$317,3,0),"")</f>
        <v>Mercer Island</v>
      </c>
      <c r="C45" s="150"/>
      <c r="D45">
        <v>85413.67</v>
      </c>
      <c r="E45">
        <v>143261.62</v>
      </c>
      <c r="F45" s="150">
        <v>196404.04</v>
      </c>
      <c r="G45">
        <v>104691.02</v>
      </c>
      <c r="H45" s="150">
        <v>-138925.34</v>
      </c>
      <c r="I45" s="150">
        <f t="shared" si="0"/>
        <v>390845.01</v>
      </c>
    </row>
    <row r="46" spans="1:9" x14ac:dyDescent="0.2">
      <c r="A46" s="141" t="s">
        <v>107</v>
      </c>
      <c r="B46" t="str">
        <f>IFERROR(VLOOKUP(A46,'District List'!$A$2:$C$317,3,0),"")</f>
        <v>Highline</v>
      </c>
      <c r="C46" s="150"/>
      <c r="D46">
        <v>409791.02</v>
      </c>
      <c r="E46">
        <v>3414248.54</v>
      </c>
      <c r="F46" s="150">
        <v>976649.40999999992</v>
      </c>
      <c r="G46">
        <v>300811.77</v>
      </c>
      <c r="H46" s="150">
        <v>-1232192.6299999999</v>
      </c>
      <c r="I46" s="150">
        <f t="shared" si="0"/>
        <v>3869308.1100000003</v>
      </c>
    </row>
    <row r="47" spans="1:9" x14ac:dyDescent="0.2">
      <c r="A47" s="141" t="s">
        <v>108</v>
      </c>
      <c r="B47" t="str">
        <f>IFERROR(VLOOKUP(A47,'District List'!$A$2:$C$317,3,0),"")</f>
        <v>Vashon Island</v>
      </c>
      <c r="C47" s="150"/>
      <c r="D47">
        <v>76580.19</v>
      </c>
      <c r="E47">
        <v>1181738.8400000001</v>
      </c>
      <c r="F47" s="150"/>
      <c r="H47" s="150">
        <v>-1696.47</v>
      </c>
      <c r="I47" s="150">
        <f t="shared" si="0"/>
        <v>1256622.56</v>
      </c>
    </row>
    <row r="48" spans="1:9" x14ac:dyDescent="0.2">
      <c r="A48" s="141" t="s">
        <v>109</v>
      </c>
      <c r="B48" t="str">
        <f>IFERROR(VLOOKUP(A48,'District List'!$A$2:$C$317,3,0),"")</f>
        <v>Renton</v>
      </c>
      <c r="C48" s="150">
        <v>534610.69999999995</v>
      </c>
      <c r="D48">
        <v>347725.72</v>
      </c>
      <c r="E48">
        <v>2789488.02</v>
      </c>
      <c r="F48" s="150">
        <v>918444.36</v>
      </c>
      <c r="G48">
        <v>131331.16</v>
      </c>
      <c r="H48" s="150">
        <v>-384766.78</v>
      </c>
      <c r="I48" s="150">
        <f t="shared" si="0"/>
        <v>4336833.18</v>
      </c>
    </row>
    <row r="49" spans="1:9" x14ac:dyDescent="0.2">
      <c r="A49" s="141" t="s">
        <v>110</v>
      </c>
      <c r="B49" t="str">
        <f>IFERROR(VLOOKUP(A49,'District List'!$A$2:$C$317,3,0),"")</f>
        <v>Skykomish</v>
      </c>
      <c r="C49" s="150"/>
      <c r="D49">
        <v>10853.76</v>
      </c>
      <c r="E49">
        <v>3116.12</v>
      </c>
      <c r="F49" s="150">
        <v>558.77</v>
      </c>
      <c r="H49" s="150">
        <v>-18699.919999999998</v>
      </c>
      <c r="I49" s="150">
        <f t="shared" si="0"/>
        <v>-4171.2699999999968</v>
      </c>
    </row>
    <row r="50" spans="1:9" x14ac:dyDescent="0.2">
      <c r="A50" s="141" t="s">
        <v>111</v>
      </c>
      <c r="B50" t="str">
        <f>IFERROR(VLOOKUP(A50,'District List'!$A$2:$C$317,3,0),"")</f>
        <v>Bellevue</v>
      </c>
      <c r="C50" s="150"/>
      <c r="D50">
        <v>562723.51</v>
      </c>
      <c r="E50">
        <v>1991768.75</v>
      </c>
      <c r="F50" s="150">
        <v>1003423.93</v>
      </c>
      <c r="G50">
        <v>21896.71</v>
      </c>
      <c r="H50" s="150">
        <v>-727969.08</v>
      </c>
      <c r="I50" s="150">
        <f t="shared" si="0"/>
        <v>2851843.82</v>
      </c>
    </row>
    <row r="51" spans="1:9" x14ac:dyDescent="0.2">
      <c r="A51" s="141" t="s">
        <v>112</v>
      </c>
      <c r="B51" t="str">
        <f>IFERROR(VLOOKUP(A51,'District List'!$A$2:$C$317,3,0),"")</f>
        <v>Tukwila</v>
      </c>
      <c r="C51" s="150"/>
      <c r="D51">
        <v>70967.09</v>
      </c>
      <c r="E51">
        <v>290172.28999999998</v>
      </c>
      <c r="F51" s="150">
        <v>169625.99</v>
      </c>
      <c r="H51" s="150">
        <v>-131663.76999999999</v>
      </c>
      <c r="I51" s="150">
        <f t="shared" si="0"/>
        <v>399101.6</v>
      </c>
    </row>
    <row r="52" spans="1:9" x14ac:dyDescent="0.2">
      <c r="A52" s="141" t="s">
        <v>113</v>
      </c>
      <c r="B52" t="str">
        <f>IFERROR(VLOOKUP(A52,'District List'!$A$2:$C$317,3,0),"")</f>
        <v>Riverview</v>
      </c>
      <c r="C52" s="150"/>
      <c r="D52">
        <v>283562.02</v>
      </c>
      <c r="E52">
        <v>83896.03</v>
      </c>
      <c r="F52" s="150">
        <v>328969.94</v>
      </c>
      <c r="G52">
        <v>88815</v>
      </c>
      <c r="H52" s="150"/>
      <c r="I52" s="150">
        <f t="shared" si="0"/>
        <v>785242.99</v>
      </c>
    </row>
    <row r="53" spans="1:9" x14ac:dyDescent="0.2">
      <c r="A53" s="141" t="s">
        <v>114</v>
      </c>
      <c r="B53" t="str">
        <f>IFERROR(VLOOKUP(A53,'District List'!$A$2:$C$317,3,0),"")</f>
        <v>Auburn</v>
      </c>
      <c r="C53" s="150">
        <v>281052.86</v>
      </c>
      <c r="D53">
        <v>871423.79</v>
      </c>
      <c r="E53">
        <v>65422.79</v>
      </c>
      <c r="F53" s="150">
        <v>1147959.19</v>
      </c>
      <c r="G53">
        <v>273914</v>
      </c>
      <c r="H53" s="150">
        <v>-1565414.17</v>
      </c>
      <c r="I53" s="150">
        <f t="shared" si="0"/>
        <v>1074358.46</v>
      </c>
    </row>
    <row r="54" spans="1:9" x14ac:dyDescent="0.2">
      <c r="A54" s="141" t="s">
        <v>115</v>
      </c>
      <c r="B54" t="str">
        <f>IFERROR(VLOOKUP(A54,'District List'!$A$2:$C$317,3,0),"")</f>
        <v>Tahoma</v>
      </c>
      <c r="C54" s="150"/>
      <c r="D54">
        <v>413078.91</v>
      </c>
      <c r="E54">
        <v>767954.43</v>
      </c>
      <c r="F54" s="150">
        <v>657085.42000000004</v>
      </c>
      <c r="G54">
        <v>243738</v>
      </c>
      <c r="H54" s="150">
        <v>-105262.53</v>
      </c>
      <c r="I54" s="150">
        <f t="shared" si="0"/>
        <v>1976594.2300000002</v>
      </c>
    </row>
    <row r="55" spans="1:9" x14ac:dyDescent="0.2">
      <c r="A55" s="141" t="s">
        <v>116</v>
      </c>
      <c r="B55" t="str">
        <f>IFERROR(VLOOKUP(A55,'District List'!$A$2:$C$317,3,0),"")</f>
        <v>Snoqualmie Valley</v>
      </c>
      <c r="C55" s="150">
        <v>21403.83</v>
      </c>
      <c r="D55">
        <v>556296.06000000006</v>
      </c>
      <c r="E55">
        <v>887271.49</v>
      </c>
      <c r="F55" s="150">
        <v>512824.44</v>
      </c>
      <c r="G55">
        <v>11389.31</v>
      </c>
      <c r="H55" s="150">
        <v>-407895.03999999998</v>
      </c>
      <c r="I55" s="150">
        <f t="shared" si="0"/>
        <v>1581290.0899999999</v>
      </c>
    </row>
    <row r="56" spans="1:9" x14ac:dyDescent="0.2">
      <c r="A56" s="141" t="s">
        <v>117</v>
      </c>
      <c r="B56" t="str">
        <f>IFERROR(VLOOKUP(A56,'District List'!$A$2:$C$317,3,0),"")</f>
        <v>Issaquah</v>
      </c>
      <c r="C56" s="150"/>
      <c r="D56">
        <v>876430.5</v>
      </c>
      <c r="E56">
        <v>2034631.47</v>
      </c>
      <c r="F56" s="150">
        <v>1521330.83</v>
      </c>
      <c r="G56">
        <v>411220</v>
      </c>
      <c r="H56" s="150">
        <v>-494963</v>
      </c>
      <c r="I56" s="150">
        <f t="shared" si="0"/>
        <v>4348649.8</v>
      </c>
    </row>
    <row r="57" spans="1:9" x14ac:dyDescent="0.2">
      <c r="A57" s="141" t="s">
        <v>118</v>
      </c>
      <c r="B57" t="str">
        <f>IFERROR(VLOOKUP(A57,'District List'!$A$2:$C$317,3,0),"")</f>
        <v>Shoreline</v>
      </c>
      <c r="C57" s="150"/>
      <c r="D57">
        <v>332912.14</v>
      </c>
      <c r="E57">
        <v>737810.73</v>
      </c>
      <c r="F57" s="150">
        <v>669639.30000000005</v>
      </c>
      <c r="G57">
        <v>184515.97</v>
      </c>
      <c r="H57" s="150">
        <v>-244358</v>
      </c>
      <c r="I57" s="150">
        <f t="shared" si="0"/>
        <v>1680520.1400000001</v>
      </c>
    </row>
    <row r="58" spans="1:9" x14ac:dyDescent="0.2">
      <c r="A58" s="141" t="s">
        <v>119</v>
      </c>
      <c r="B58" t="str">
        <f>IFERROR(VLOOKUP(A58,'District List'!$A$2:$C$317,3,0),"")</f>
        <v>Lake Washington</v>
      </c>
      <c r="C58" s="150"/>
      <c r="D58">
        <v>883440.87</v>
      </c>
      <c r="E58">
        <v>4000200.76</v>
      </c>
      <c r="F58" s="150">
        <v>1212904.3199999998</v>
      </c>
      <c r="G58">
        <v>205348</v>
      </c>
      <c r="H58" s="150">
        <v>-1105296.27</v>
      </c>
      <c r="I58" s="150">
        <f t="shared" si="0"/>
        <v>5196597.68</v>
      </c>
    </row>
    <row r="59" spans="1:9" x14ac:dyDescent="0.2">
      <c r="A59" s="141" t="s">
        <v>120</v>
      </c>
      <c r="B59" t="str">
        <f>IFERROR(VLOOKUP(A59,'District List'!$A$2:$C$317,3,0),"")</f>
        <v>Kent</v>
      </c>
      <c r="C59" s="150"/>
      <c r="D59">
        <v>883810.75</v>
      </c>
      <c r="E59">
        <v>4843191.28</v>
      </c>
      <c r="F59" s="150">
        <v>1311859.25</v>
      </c>
      <c r="G59">
        <v>22663.21</v>
      </c>
      <c r="H59" s="150">
        <v>-1126725.23</v>
      </c>
      <c r="I59" s="150">
        <f t="shared" si="0"/>
        <v>5934799.2599999998</v>
      </c>
    </row>
    <row r="60" spans="1:9" x14ac:dyDescent="0.2">
      <c r="A60" s="141" t="s">
        <v>121</v>
      </c>
      <c r="B60" t="str">
        <f>IFERROR(VLOOKUP(A60,'District List'!$A$2:$C$317,3,0),"")</f>
        <v>Northshore</v>
      </c>
      <c r="C60" s="150"/>
      <c r="D60">
        <v>1043509.92</v>
      </c>
      <c r="E60">
        <v>574951.13</v>
      </c>
      <c r="F60" s="150">
        <v>1510976.5799999998</v>
      </c>
      <c r="G60">
        <v>346565</v>
      </c>
      <c r="H60" s="150">
        <v>-1416778.62</v>
      </c>
      <c r="I60" s="150">
        <f t="shared" si="0"/>
        <v>2059224.0099999998</v>
      </c>
    </row>
    <row r="61" spans="1:9" x14ac:dyDescent="0.2">
      <c r="A61" s="141" t="s">
        <v>640</v>
      </c>
      <c r="B61" t="str">
        <f>IFERROR(VLOOKUP(A61,'District List'!$A$2:$C$317,3,0),"")</f>
        <v>Summit Sierra Charter</v>
      </c>
      <c r="C61" s="150"/>
      <c r="E61">
        <v>53011.68</v>
      </c>
      <c r="F61" s="150"/>
      <c r="H61" s="150"/>
      <c r="I61" s="150">
        <f t="shared" si="0"/>
        <v>53011.68</v>
      </c>
    </row>
    <row r="62" spans="1:9" x14ac:dyDescent="0.2">
      <c r="A62" s="141" t="s">
        <v>635</v>
      </c>
      <c r="B62" t="str">
        <f>IFERROR(VLOOKUP(A62,'District List'!$A$2:$C$317,3,0),"")</f>
        <v/>
      </c>
      <c r="C62" s="150"/>
      <c r="E62">
        <v>936356.3</v>
      </c>
      <c r="F62" s="150"/>
      <c r="H62" s="150"/>
      <c r="I62" s="150">
        <f t="shared" si="0"/>
        <v>936356.3</v>
      </c>
    </row>
    <row r="63" spans="1:9" x14ac:dyDescent="0.2">
      <c r="A63" s="141" t="s">
        <v>643</v>
      </c>
      <c r="B63" t="str">
        <f>IFERROR(VLOOKUP(A63,'District List'!$A$2:$C$317,3,0),"")</f>
        <v>Summit Atlas Charter</v>
      </c>
      <c r="C63" s="150"/>
      <c r="E63">
        <v>448031.52</v>
      </c>
      <c r="F63" s="150"/>
      <c r="H63" s="150"/>
      <c r="I63" s="150">
        <f t="shared" si="0"/>
        <v>448031.52</v>
      </c>
    </row>
    <row r="64" spans="1:9" x14ac:dyDescent="0.2">
      <c r="A64" s="141" t="s">
        <v>637</v>
      </c>
      <c r="B64" t="str">
        <f>IFERROR(VLOOKUP(A64,'District List'!$A$2:$C$317,3,0),"")</f>
        <v>Rainier Prep Charter</v>
      </c>
      <c r="C64" s="150"/>
      <c r="E64">
        <v>466140</v>
      </c>
      <c r="F64" s="150"/>
      <c r="H64" s="150"/>
      <c r="I64" s="150">
        <f t="shared" si="0"/>
        <v>466140</v>
      </c>
    </row>
    <row r="65" spans="1:9" x14ac:dyDescent="0.2">
      <c r="A65" s="141" t="s">
        <v>642</v>
      </c>
      <c r="B65" t="str">
        <f>IFERROR(VLOOKUP(A65,'District List'!$A$2:$C$317,3,0),"")</f>
        <v>Rainier Valley Leadership Acad Charter</v>
      </c>
      <c r="C65" s="150"/>
      <c r="E65">
        <v>58781.13</v>
      </c>
      <c r="F65" s="150"/>
      <c r="H65" s="150"/>
      <c r="I65" s="150">
        <f t="shared" si="0"/>
        <v>58781.13</v>
      </c>
    </row>
    <row r="66" spans="1:9" x14ac:dyDescent="0.2">
      <c r="A66" s="141" t="s">
        <v>644</v>
      </c>
      <c r="B66" t="str">
        <f>IFERROR(VLOOKUP(A66,'District List'!$A$2:$C$317,3,0),"")</f>
        <v>Impact Puget Sound Elem Charter</v>
      </c>
      <c r="C66" s="150"/>
      <c r="E66">
        <v>181406.77</v>
      </c>
      <c r="F66" s="150"/>
      <c r="H66" s="150"/>
      <c r="I66" s="150">
        <f t="shared" si="0"/>
        <v>181406.77</v>
      </c>
    </row>
    <row r="67" spans="1:9" x14ac:dyDescent="0.2">
      <c r="A67" s="141" t="s">
        <v>657</v>
      </c>
      <c r="B67" t="str">
        <f>IFERROR(VLOOKUP(A67,'District List'!$A$2:$C$317,3,0),"")</f>
        <v>Impact Salish Sea Charter</v>
      </c>
      <c r="C67" s="150"/>
      <c r="E67">
        <v>109183.03999999999</v>
      </c>
      <c r="F67" s="150"/>
      <c r="H67" s="150"/>
      <c r="I67" s="150">
        <f t="shared" ref="I67:I130" si="1">SUM(C67:H67)</f>
        <v>109183.03999999999</v>
      </c>
    </row>
    <row r="68" spans="1:9" x14ac:dyDescent="0.2">
      <c r="A68" s="141" t="s">
        <v>658</v>
      </c>
      <c r="B68" t="str">
        <f>IFERROR(VLOOKUP(A68,'District List'!$A$2:$C$317,3,0),"")</f>
        <v>Why Not You Academy Charter</v>
      </c>
      <c r="C68" s="150"/>
      <c r="E68">
        <v>19856.759999999998</v>
      </c>
      <c r="F68" s="150"/>
      <c r="H68" s="150"/>
      <c r="I68" s="150">
        <f t="shared" si="1"/>
        <v>19856.759999999998</v>
      </c>
    </row>
    <row r="69" spans="1:9" x14ac:dyDescent="0.2">
      <c r="A69" s="141" t="s">
        <v>122</v>
      </c>
      <c r="B69" t="str">
        <f>IFERROR(VLOOKUP(A69,'District List'!$A$2:$C$317,3,0),"")</f>
        <v>Bremerton</v>
      </c>
      <c r="C69" s="150"/>
      <c r="D69">
        <v>211778.96</v>
      </c>
      <c r="E69">
        <v>395891.48</v>
      </c>
      <c r="F69" s="150">
        <v>110065.69</v>
      </c>
      <c r="G69">
        <v>124718.7</v>
      </c>
      <c r="H69" s="150">
        <v>-128890.01</v>
      </c>
      <c r="I69" s="150">
        <f t="shared" si="1"/>
        <v>713564.81999999983</v>
      </c>
    </row>
    <row r="70" spans="1:9" x14ac:dyDescent="0.2">
      <c r="A70" s="141" t="s">
        <v>123</v>
      </c>
      <c r="B70" t="str">
        <f>IFERROR(VLOOKUP(A70,'District List'!$A$2:$C$317,3,0),"")</f>
        <v>Bainbridge Island</v>
      </c>
      <c r="C70" s="150"/>
      <c r="D70">
        <v>147603.62</v>
      </c>
      <c r="E70">
        <v>52466.7</v>
      </c>
      <c r="F70" s="150">
        <v>273305.44999999995</v>
      </c>
      <c r="G70">
        <v>68570.62</v>
      </c>
      <c r="H70" s="150">
        <v>-122983.15</v>
      </c>
      <c r="I70" s="150">
        <f t="shared" si="1"/>
        <v>418963.23999999987</v>
      </c>
    </row>
    <row r="71" spans="1:9" x14ac:dyDescent="0.2">
      <c r="A71" s="141" t="s">
        <v>124</v>
      </c>
      <c r="B71" t="str">
        <f>IFERROR(VLOOKUP(A71,'District List'!$A$2:$C$317,3,0),"")</f>
        <v>North Kitsap</v>
      </c>
      <c r="C71" s="150"/>
      <c r="D71">
        <v>463454.76</v>
      </c>
      <c r="E71">
        <v>49014.34</v>
      </c>
      <c r="F71" s="150">
        <v>560465.44000000006</v>
      </c>
      <c r="H71" s="150">
        <v>-238821.35</v>
      </c>
      <c r="I71" s="150">
        <f t="shared" si="1"/>
        <v>834113.19000000006</v>
      </c>
    </row>
    <row r="72" spans="1:9" x14ac:dyDescent="0.2">
      <c r="A72" s="141" t="s">
        <v>125</v>
      </c>
      <c r="B72" t="str">
        <f>IFERROR(VLOOKUP(A72,'District List'!$A$2:$C$317,3,0),"")</f>
        <v>Central Kitsap</v>
      </c>
      <c r="C72" s="150"/>
      <c r="D72">
        <v>221311.01</v>
      </c>
      <c r="E72">
        <v>449916.8</v>
      </c>
      <c r="F72" s="150">
        <v>2159001.89</v>
      </c>
      <c r="G72">
        <v>145482.73000000001</v>
      </c>
      <c r="H72" s="150">
        <v>-975959.94</v>
      </c>
      <c r="I72" s="150">
        <f t="shared" si="1"/>
        <v>1999752.4900000002</v>
      </c>
    </row>
    <row r="73" spans="1:9" x14ac:dyDescent="0.2">
      <c r="A73" s="141" t="s">
        <v>126</v>
      </c>
      <c r="B73" t="str">
        <f>IFERROR(VLOOKUP(A73,'District List'!$A$2:$C$317,3,0),"")</f>
        <v>South Kitsap</v>
      </c>
      <c r="C73" s="150"/>
      <c r="D73">
        <v>853810.86</v>
      </c>
      <c r="E73">
        <v>140564.94</v>
      </c>
      <c r="F73" s="150">
        <v>1441216.11</v>
      </c>
      <c r="G73">
        <v>387299</v>
      </c>
      <c r="H73" s="150">
        <v>-288957.34000000003</v>
      </c>
      <c r="I73" s="150">
        <f t="shared" si="1"/>
        <v>2533933.5700000003</v>
      </c>
    </row>
    <row r="74" spans="1:9" x14ac:dyDescent="0.2">
      <c r="A74" s="141" t="s">
        <v>659</v>
      </c>
      <c r="B74" t="str">
        <f>IFERROR(VLOOKUP(A74,'District List'!$A$2:$C$317,3,0),"")</f>
        <v>Catalyst Charter</v>
      </c>
      <c r="C74" s="150"/>
      <c r="D74">
        <v>47376.24</v>
      </c>
      <c r="E74">
        <v>15869.29</v>
      </c>
      <c r="F74" s="150">
        <v>22026.95</v>
      </c>
      <c r="G74">
        <v>8770.24</v>
      </c>
      <c r="H74" s="150"/>
      <c r="I74" s="150">
        <f t="shared" si="1"/>
        <v>94042.72</v>
      </c>
    </row>
    <row r="75" spans="1:9" x14ac:dyDescent="0.2">
      <c r="A75" s="141" t="s">
        <v>631</v>
      </c>
      <c r="B75" t="str">
        <f>IFERROR(VLOOKUP(A75,'District List'!$A$2:$C$317,3,0),"")</f>
        <v/>
      </c>
      <c r="C75" s="150"/>
      <c r="D75">
        <v>3803.8</v>
      </c>
      <c r="F75" s="150">
        <v>482.25</v>
      </c>
      <c r="H75" s="150"/>
      <c r="I75" s="150">
        <f t="shared" si="1"/>
        <v>4286.05</v>
      </c>
    </row>
    <row r="76" spans="1:9" x14ac:dyDescent="0.2">
      <c r="A76" s="141" t="s">
        <v>357</v>
      </c>
      <c r="B76" t="str">
        <f>IFERROR(VLOOKUP(A76,'District List'!$A$2:$C$317,3,0),"")</f>
        <v>Damman</v>
      </c>
      <c r="C76" s="150">
        <v>953.39</v>
      </c>
      <c r="F76" s="150"/>
      <c r="H76" s="150"/>
      <c r="I76" s="150">
        <f t="shared" si="1"/>
        <v>953.39</v>
      </c>
    </row>
    <row r="77" spans="1:9" x14ac:dyDescent="0.2">
      <c r="A77" s="141" t="s">
        <v>127</v>
      </c>
      <c r="B77" t="str">
        <f>IFERROR(VLOOKUP(A77,'District List'!$A$2:$C$317,3,0),"")</f>
        <v>Easton</v>
      </c>
      <c r="C77" s="150"/>
      <c r="D77">
        <v>13812.13</v>
      </c>
      <c r="E77">
        <v>4047.92</v>
      </c>
      <c r="F77" s="150">
        <v>7513.79</v>
      </c>
      <c r="G77">
        <v>7607.71</v>
      </c>
      <c r="H77" s="150">
        <v>-7660.78</v>
      </c>
      <c r="I77" s="150">
        <f t="shared" si="1"/>
        <v>25320.770000000004</v>
      </c>
    </row>
    <row r="78" spans="1:9" x14ac:dyDescent="0.2">
      <c r="A78" s="141" t="s">
        <v>128</v>
      </c>
      <c r="B78" t="str">
        <f>IFERROR(VLOOKUP(A78,'District List'!$A$2:$C$317,3,0),"")</f>
        <v>Thorp</v>
      </c>
      <c r="C78" s="150"/>
      <c r="D78">
        <v>17551.490000000002</v>
      </c>
      <c r="E78">
        <v>292.14</v>
      </c>
      <c r="F78" s="150">
        <v>22042.6</v>
      </c>
      <c r="G78">
        <v>14882</v>
      </c>
      <c r="H78" s="150">
        <v>-49761.919999999998</v>
      </c>
      <c r="I78" s="150">
        <f t="shared" si="1"/>
        <v>5006.3099999999977</v>
      </c>
    </row>
    <row r="79" spans="1:9" x14ac:dyDescent="0.2">
      <c r="A79" s="141" t="s">
        <v>129</v>
      </c>
      <c r="B79" t="str">
        <f>IFERROR(VLOOKUP(A79,'District List'!$A$2:$C$317,3,0),"")</f>
        <v>Ellensburg</v>
      </c>
      <c r="C79" s="150"/>
      <c r="D79">
        <v>174800</v>
      </c>
      <c r="E79">
        <v>38201.29</v>
      </c>
      <c r="F79" s="150">
        <v>610896.35</v>
      </c>
      <c r="G79">
        <v>45328.89</v>
      </c>
      <c r="H79" s="150">
        <v>-219220.75</v>
      </c>
      <c r="I79" s="150">
        <f t="shared" si="1"/>
        <v>650005.78</v>
      </c>
    </row>
    <row r="80" spans="1:9" x14ac:dyDescent="0.2">
      <c r="A80" s="141" t="s">
        <v>130</v>
      </c>
      <c r="B80" t="str">
        <f>IFERROR(VLOOKUP(A80,'District List'!$A$2:$C$317,3,0),"")</f>
        <v>Kittitas</v>
      </c>
      <c r="C80" s="150"/>
      <c r="D80">
        <v>9428.9500000000007</v>
      </c>
      <c r="E80">
        <v>4844.54</v>
      </c>
      <c r="F80" s="150">
        <v>102026.27</v>
      </c>
      <c r="G80">
        <v>12975.01</v>
      </c>
      <c r="H80" s="150">
        <v>-69379.77</v>
      </c>
      <c r="I80" s="150">
        <f t="shared" si="1"/>
        <v>59895</v>
      </c>
    </row>
    <row r="81" spans="1:9" x14ac:dyDescent="0.2">
      <c r="A81" s="141" t="s">
        <v>131</v>
      </c>
      <c r="B81" t="str">
        <f>IFERROR(VLOOKUP(A81,'District List'!$A$2:$C$317,3,0),"")</f>
        <v>Cle Elum - Rosyln</v>
      </c>
      <c r="C81" s="150"/>
      <c r="D81">
        <v>147647.18</v>
      </c>
      <c r="E81">
        <v>35506.949999999997</v>
      </c>
      <c r="F81" s="150">
        <v>76634.05</v>
      </c>
      <c r="G81">
        <v>48204.32</v>
      </c>
      <c r="H81" s="150">
        <v>-115923.49</v>
      </c>
      <c r="I81" s="150">
        <f t="shared" si="1"/>
        <v>192069.01</v>
      </c>
    </row>
    <row r="82" spans="1:9" x14ac:dyDescent="0.2">
      <c r="A82" s="141" t="s">
        <v>132</v>
      </c>
      <c r="B82" t="str">
        <f>IFERROR(VLOOKUP(A82,'District List'!$A$2:$C$317,3,0),"")</f>
        <v>Wishram</v>
      </c>
      <c r="C82" s="150"/>
      <c r="D82">
        <v>16992.150000000001</v>
      </c>
      <c r="E82">
        <v>9405.9</v>
      </c>
      <c r="F82" s="150">
        <v>1523.98</v>
      </c>
      <c r="H82" s="150">
        <v>-37741.11</v>
      </c>
      <c r="I82" s="150">
        <f t="shared" si="1"/>
        <v>-9819.0799999999981</v>
      </c>
    </row>
    <row r="83" spans="1:9" x14ac:dyDescent="0.2">
      <c r="A83" s="141" t="s">
        <v>133</v>
      </c>
      <c r="B83" t="str">
        <f>IFERROR(VLOOKUP(A83,'District List'!$A$2:$C$317,3,0),"")</f>
        <v>Bickleton</v>
      </c>
      <c r="C83" s="150"/>
      <c r="D83">
        <v>41360.42</v>
      </c>
      <c r="E83">
        <v>7063.17</v>
      </c>
      <c r="F83" s="150">
        <v>11830.220000000001</v>
      </c>
      <c r="H83" s="150"/>
      <c r="I83" s="150">
        <f t="shared" si="1"/>
        <v>60253.81</v>
      </c>
    </row>
    <row r="84" spans="1:9" x14ac:dyDescent="0.2">
      <c r="A84" s="141" t="s">
        <v>134</v>
      </c>
      <c r="B84" t="str">
        <f>IFERROR(VLOOKUP(A84,'District List'!$A$2:$C$317,3,0),"")</f>
        <v>Centerville</v>
      </c>
      <c r="C84" s="150"/>
      <c r="D84">
        <v>20275.650000000001</v>
      </c>
      <c r="E84">
        <v>1753.87</v>
      </c>
      <c r="F84" s="150">
        <v>11012.08</v>
      </c>
      <c r="H84" s="150">
        <v>-6929.78</v>
      </c>
      <c r="I84" s="150">
        <f t="shared" si="1"/>
        <v>26111.82</v>
      </c>
    </row>
    <row r="85" spans="1:9" x14ac:dyDescent="0.2">
      <c r="A85" s="141" t="s">
        <v>135</v>
      </c>
      <c r="B85" t="str">
        <f>IFERROR(VLOOKUP(A85,'District List'!$A$2:$C$317,3,0),"")</f>
        <v>Trout Lake</v>
      </c>
      <c r="C85" s="150"/>
      <c r="D85">
        <v>26390.639999999999</v>
      </c>
      <c r="E85">
        <v>1657.75</v>
      </c>
      <c r="F85" s="150">
        <v>29724.920000000002</v>
      </c>
      <c r="G85">
        <v>6180</v>
      </c>
      <c r="H85" s="150">
        <v>-45319.26</v>
      </c>
      <c r="I85" s="150">
        <f t="shared" si="1"/>
        <v>18634.049999999996</v>
      </c>
    </row>
    <row r="86" spans="1:9" x14ac:dyDescent="0.2">
      <c r="A86" s="141" t="s">
        <v>136</v>
      </c>
      <c r="B86" t="str">
        <f>IFERROR(VLOOKUP(A86,'District List'!$A$2:$C$317,3,0),"")</f>
        <v>Glenwood</v>
      </c>
      <c r="C86" s="150"/>
      <c r="D86">
        <v>20948.39</v>
      </c>
      <c r="F86" s="150">
        <v>39506.939999999995</v>
      </c>
      <c r="G86">
        <v>3607.52</v>
      </c>
      <c r="H86" s="150">
        <v>-15709.9</v>
      </c>
      <c r="I86" s="150">
        <f t="shared" si="1"/>
        <v>48352.94999999999</v>
      </c>
    </row>
    <row r="87" spans="1:9" x14ac:dyDescent="0.2">
      <c r="A87" s="141" t="s">
        <v>137</v>
      </c>
      <c r="B87" t="str">
        <f>IFERROR(VLOOKUP(A87,'District List'!$A$2:$C$317,3,0),"")</f>
        <v>Klickitat</v>
      </c>
      <c r="C87" s="150"/>
      <c r="E87">
        <v>135469.25</v>
      </c>
      <c r="F87" s="150"/>
      <c r="H87" s="150"/>
      <c r="I87" s="150">
        <f t="shared" si="1"/>
        <v>135469.25</v>
      </c>
    </row>
    <row r="88" spans="1:9" x14ac:dyDescent="0.2">
      <c r="A88" s="141" t="s">
        <v>138</v>
      </c>
      <c r="B88" t="str">
        <f>IFERROR(VLOOKUP(A88,'District List'!$A$2:$C$317,3,0),"")</f>
        <v>Roosevelt</v>
      </c>
      <c r="C88" s="150"/>
      <c r="D88">
        <v>23932.09</v>
      </c>
      <c r="E88">
        <v>53656.79</v>
      </c>
      <c r="F88" s="150">
        <v>8881.93</v>
      </c>
      <c r="G88">
        <v>4080</v>
      </c>
      <c r="H88" s="150"/>
      <c r="I88" s="150">
        <f t="shared" si="1"/>
        <v>90550.81</v>
      </c>
    </row>
    <row r="89" spans="1:9" x14ac:dyDescent="0.2">
      <c r="A89" s="141" t="s">
        <v>139</v>
      </c>
      <c r="B89" t="str">
        <f>IFERROR(VLOOKUP(A89,'District List'!$A$2:$C$317,3,0),"")</f>
        <v>Goldendale</v>
      </c>
      <c r="C89" s="150"/>
      <c r="D89">
        <v>90132.22</v>
      </c>
      <c r="E89">
        <v>4158.16</v>
      </c>
      <c r="F89" s="150">
        <v>196890.08</v>
      </c>
      <c r="G89">
        <v>21483.01</v>
      </c>
      <c r="H89" s="150">
        <v>-163911.28</v>
      </c>
      <c r="I89" s="150">
        <f t="shared" si="1"/>
        <v>148752.18999999997</v>
      </c>
    </row>
    <row r="90" spans="1:9" x14ac:dyDescent="0.2">
      <c r="A90" s="141" t="s">
        <v>140</v>
      </c>
      <c r="B90" t="str">
        <f>IFERROR(VLOOKUP(A90,'District List'!$A$2:$C$317,3,0),"")</f>
        <v>White Salmon</v>
      </c>
      <c r="C90" s="150">
        <v>330238.42</v>
      </c>
      <c r="D90">
        <v>74801.16</v>
      </c>
      <c r="E90">
        <v>7348.68</v>
      </c>
      <c r="F90" s="150">
        <v>247362.66</v>
      </c>
      <c r="H90" s="150">
        <v>-222494.83</v>
      </c>
      <c r="I90" s="150">
        <f t="shared" si="1"/>
        <v>437256.08999999997</v>
      </c>
    </row>
    <row r="91" spans="1:9" x14ac:dyDescent="0.2">
      <c r="A91" s="141" t="s">
        <v>141</v>
      </c>
      <c r="B91" t="str">
        <f>IFERROR(VLOOKUP(A91,'District List'!$A$2:$C$317,3,0),"")</f>
        <v>Lyle</v>
      </c>
      <c r="C91" s="150"/>
      <c r="E91">
        <v>250669.53</v>
      </c>
      <c r="F91" s="150"/>
      <c r="H91" s="150"/>
      <c r="I91" s="150">
        <f t="shared" si="1"/>
        <v>250669.53</v>
      </c>
    </row>
    <row r="92" spans="1:9" x14ac:dyDescent="0.2">
      <c r="A92" s="141" t="s">
        <v>142</v>
      </c>
      <c r="B92" t="str">
        <f>IFERROR(VLOOKUP(A92,'District List'!$A$2:$C$317,3,0),"")</f>
        <v>Napavine</v>
      </c>
      <c r="C92" s="150"/>
      <c r="D92">
        <v>50382.73</v>
      </c>
      <c r="E92">
        <v>2348.1999999999998</v>
      </c>
      <c r="F92" s="150">
        <v>41859.619999999995</v>
      </c>
      <c r="G92">
        <v>16275.55</v>
      </c>
      <c r="H92" s="150">
        <v>-43995.68</v>
      </c>
      <c r="I92" s="150">
        <f t="shared" si="1"/>
        <v>66870.419999999984</v>
      </c>
    </row>
    <row r="93" spans="1:9" x14ac:dyDescent="0.2">
      <c r="A93" s="141" t="s">
        <v>143</v>
      </c>
      <c r="B93" t="str">
        <f>IFERROR(VLOOKUP(A93,'District List'!$A$2:$C$317,3,0),"")</f>
        <v>Evaline</v>
      </c>
      <c r="C93" s="150"/>
      <c r="D93">
        <v>6531.87</v>
      </c>
      <c r="E93">
        <v>1540</v>
      </c>
      <c r="F93" s="150">
        <v>7245.07</v>
      </c>
      <c r="G93">
        <v>2037.84</v>
      </c>
      <c r="H93" s="150">
        <v>-3021.96</v>
      </c>
      <c r="I93" s="150">
        <f t="shared" si="1"/>
        <v>14332.82</v>
      </c>
    </row>
    <row r="94" spans="1:9" x14ac:dyDescent="0.2">
      <c r="A94" s="141" t="s">
        <v>144</v>
      </c>
      <c r="B94" t="str">
        <f>IFERROR(VLOOKUP(A94,'District List'!$A$2:$C$317,3,0),"")</f>
        <v>Mossyrock</v>
      </c>
      <c r="C94" s="150"/>
      <c r="D94">
        <v>86716.09</v>
      </c>
      <c r="E94">
        <v>2809.23</v>
      </c>
      <c r="F94" s="150">
        <v>75303.87</v>
      </c>
      <c r="G94">
        <v>21268.16</v>
      </c>
      <c r="H94" s="150">
        <v>-43718.12</v>
      </c>
      <c r="I94" s="150">
        <f t="shared" si="1"/>
        <v>142379.23000000001</v>
      </c>
    </row>
    <row r="95" spans="1:9" x14ac:dyDescent="0.2">
      <c r="A95" s="141" t="s">
        <v>145</v>
      </c>
      <c r="B95" t="str">
        <f>IFERROR(VLOOKUP(A95,'District List'!$A$2:$C$317,3,0),"")</f>
        <v>Morton</v>
      </c>
      <c r="C95" s="150"/>
      <c r="D95">
        <v>59753.85</v>
      </c>
      <c r="E95">
        <v>33709.949999999997</v>
      </c>
      <c r="F95" s="150">
        <v>46639.23</v>
      </c>
      <c r="G95">
        <v>27554</v>
      </c>
      <c r="H95" s="150">
        <v>-64112.79</v>
      </c>
      <c r="I95" s="150">
        <f t="shared" si="1"/>
        <v>103544.23999999999</v>
      </c>
    </row>
    <row r="96" spans="1:9" x14ac:dyDescent="0.2">
      <c r="A96" s="141" t="s">
        <v>146</v>
      </c>
      <c r="B96" t="str">
        <f>IFERROR(VLOOKUP(A96,'District List'!$A$2:$C$317,3,0),"")</f>
        <v>Adna</v>
      </c>
      <c r="C96" s="150"/>
      <c r="D96">
        <v>57530.79</v>
      </c>
      <c r="E96">
        <v>47313.46</v>
      </c>
      <c r="F96" s="150">
        <v>3819.49</v>
      </c>
      <c r="H96" s="150">
        <v>-12515.43</v>
      </c>
      <c r="I96" s="150">
        <f t="shared" si="1"/>
        <v>96148.31</v>
      </c>
    </row>
    <row r="97" spans="1:9" x14ac:dyDescent="0.2">
      <c r="A97" s="141" t="s">
        <v>147</v>
      </c>
      <c r="B97" t="str">
        <f>IFERROR(VLOOKUP(A97,'District List'!$A$2:$C$317,3,0),"")</f>
        <v>Winlock</v>
      </c>
      <c r="C97" s="150"/>
      <c r="D97">
        <v>61636.44</v>
      </c>
      <c r="E97">
        <v>4175</v>
      </c>
      <c r="F97" s="150">
        <v>86603.97</v>
      </c>
      <c r="G97">
        <v>115539.58</v>
      </c>
      <c r="H97" s="150">
        <v>-21094.34</v>
      </c>
      <c r="I97" s="150">
        <f t="shared" si="1"/>
        <v>246860.65</v>
      </c>
    </row>
    <row r="98" spans="1:9" x14ac:dyDescent="0.2">
      <c r="A98" s="141" t="s">
        <v>148</v>
      </c>
      <c r="B98" t="str">
        <f>IFERROR(VLOOKUP(A98,'District List'!$A$2:$C$317,3,0),"")</f>
        <v>Boistfort</v>
      </c>
      <c r="C98" s="150"/>
      <c r="D98">
        <v>45532.76</v>
      </c>
      <c r="E98">
        <v>28966.58</v>
      </c>
      <c r="F98" s="150"/>
      <c r="H98" s="150">
        <v>-6416.59</v>
      </c>
      <c r="I98" s="150">
        <f t="shared" si="1"/>
        <v>68082.75</v>
      </c>
    </row>
    <row r="99" spans="1:9" x14ac:dyDescent="0.2">
      <c r="A99" s="141" t="s">
        <v>149</v>
      </c>
      <c r="B99" t="str">
        <f>IFERROR(VLOOKUP(A99,'District List'!$A$2:$C$317,3,0),"")</f>
        <v>Toledo</v>
      </c>
      <c r="C99" s="150"/>
      <c r="D99">
        <v>125616.94</v>
      </c>
      <c r="E99">
        <v>19464.8</v>
      </c>
      <c r="F99" s="150">
        <v>141771.62</v>
      </c>
      <c r="G99">
        <v>20833.810000000001</v>
      </c>
      <c r="H99" s="150">
        <v>-89486.35</v>
      </c>
      <c r="I99" s="150">
        <f t="shared" si="1"/>
        <v>218200.81999999998</v>
      </c>
    </row>
    <row r="100" spans="1:9" x14ac:dyDescent="0.2">
      <c r="A100" s="141" t="s">
        <v>150</v>
      </c>
      <c r="B100" t="str">
        <f>IFERROR(VLOOKUP(A100,'District List'!$A$2:$C$317,3,0),"")</f>
        <v>Onalaska</v>
      </c>
      <c r="C100" s="150"/>
      <c r="D100">
        <v>39756.11</v>
      </c>
      <c r="E100">
        <v>12798.55</v>
      </c>
      <c r="F100" s="150">
        <v>172588.44999999998</v>
      </c>
      <c r="G100">
        <v>99504.18</v>
      </c>
      <c r="H100" s="150">
        <v>-145273.51999999999</v>
      </c>
      <c r="I100" s="150">
        <f t="shared" si="1"/>
        <v>179373.77</v>
      </c>
    </row>
    <row r="101" spans="1:9" x14ac:dyDescent="0.2">
      <c r="A101" s="141" t="s">
        <v>151</v>
      </c>
      <c r="B101" t="str">
        <f>IFERROR(VLOOKUP(A101,'District List'!$A$2:$C$317,3,0),"")</f>
        <v>Pe Ell</v>
      </c>
      <c r="C101" s="150"/>
      <c r="D101">
        <v>30817.279999999999</v>
      </c>
      <c r="E101">
        <v>9611.52</v>
      </c>
      <c r="F101" s="150">
        <v>17941.760000000002</v>
      </c>
      <c r="G101">
        <v>27100.71</v>
      </c>
      <c r="H101" s="150">
        <v>-77759.11</v>
      </c>
      <c r="I101" s="150">
        <f t="shared" si="1"/>
        <v>7712.1600000000035</v>
      </c>
    </row>
    <row r="102" spans="1:9" x14ac:dyDescent="0.2">
      <c r="A102" s="141" t="s">
        <v>152</v>
      </c>
      <c r="B102" t="str">
        <f>IFERROR(VLOOKUP(A102,'District List'!$A$2:$C$317,3,0),"")</f>
        <v>Chehalis</v>
      </c>
      <c r="C102" s="150"/>
      <c r="D102">
        <v>210503.42</v>
      </c>
      <c r="E102">
        <v>681486.77</v>
      </c>
      <c r="F102" s="150">
        <v>23603.65</v>
      </c>
      <c r="G102">
        <v>41941.43</v>
      </c>
      <c r="H102" s="150">
        <v>-71023.94</v>
      </c>
      <c r="I102" s="150">
        <f t="shared" si="1"/>
        <v>886511.33000000007</v>
      </c>
    </row>
    <row r="103" spans="1:9" x14ac:dyDescent="0.2">
      <c r="A103" s="141" t="s">
        <v>153</v>
      </c>
      <c r="B103" t="str">
        <f>IFERROR(VLOOKUP(A103,'District List'!$A$2:$C$317,3,0),"")</f>
        <v>White Pass</v>
      </c>
      <c r="C103" s="150"/>
      <c r="D103">
        <v>92920.2</v>
      </c>
      <c r="E103">
        <v>9003.5300000000007</v>
      </c>
      <c r="F103" s="150">
        <v>120914.98000000001</v>
      </c>
      <c r="G103">
        <v>43648.61</v>
      </c>
      <c r="H103" s="150">
        <v>-136297.26999999999</v>
      </c>
      <c r="I103" s="150">
        <f t="shared" si="1"/>
        <v>130190.05000000002</v>
      </c>
    </row>
    <row r="104" spans="1:9" x14ac:dyDescent="0.2">
      <c r="A104" s="141" t="s">
        <v>154</v>
      </c>
      <c r="B104" t="str">
        <f>IFERROR(VLOOKUP(A104,'District List'!$A$2:$C$317,3,0),"")</f>
        <v>Centralia</v>
      </c>
      <c r="C104" s="150">
        <v>7667.4</v>
      </c>
      <c r="D104">
        <v>222305.25</v>
      </c>
      <c r="E104">
        <v>115636.66</v>
      </c>
      <c r="F104" s="150">
        <v>1253688.98</v>
      </c>
      <c r="G104">
        <v>75220.88</v>
      </c>
      <c r="H104" s="150">
        <v>-523426.87</v>
      </c>
      <c r="I104" s="150">
        <f t="shared" si="1"/>
        <v>1151092.2999999998</v>
      </c>
    </row>
    <row r="105" spans="1:9" x14ac:dyDescent="0.2">
      <c r="A105" s="141" t="s">
        <v>155</v>
      </c>
      <c r="B105" t="str">
        <f>IFERROR(VLOOKUP(A105,'District List'!$A$2:$C$317,3,0),"")</f>
        <v>Sprague</v>
      </c>
      <c r="C105" s="150"/>
      <c r="D105">
        <v>14780.55</v>
      </c>
      <c r="E105">
        <v>591</v>
      </c>
      <c r="F105" s="150">
        <v>40309.21</v>
      </c>
      <c r="G105">
        <v>11438.35</v>
      </c>
      <c r="H105" s="150">
        <v>-11823</v>
      </c>
      <c r="I105" s="150">
        <f t="shared" si="1"/>
        <v>55296.11</v>
      </c>
    </row>
    <row r="106" spans="1:9" x14ac:dyDescent="0.2">
      <c r="A106" s="141" t="s">
        <v>156</v>
      </c>
      <c r="B106" t="str">
        <f>IFERROR(VLOOKUP(A106,'District List'!$A$2:$C$317,3,0),"")</f>
        <v>Reardan-Edwall</v>
      </c>
      <c r="C106" s="150"/>
      <c r="D106">
        <v>126382.07</v>
      </c>
      <c r="E106">
        <v>13886.29</v>
      </c>
      <c r="F106" s="150">
        <v>156648.49000000002</v>
      </c>
      <c r="G106">
        <v>38387.660000000003</v>
      </c>
      <c r="H106" s="150">
        <v>-29889.65</v>
      </c>
      <c r="I106" s="150">
        <f t="shared" si="1"/>
        <v>305414.86</v>
      </c>
    </row>
    <row r="107" spans="1:9" x14ac:dyDescent="0.2">
      <c r="A107" s="141" t="s">
        <v>157</v>
      </c>
      <c r="B107" t="str">
        <f>IFERROR(VLOOKUP(A107,'District List'!$A$2:$C$317,3,0),"")</f>
        <v>Almira</v>
      </c>
      <c r="C107" s="150"/>
      <c r="D107">
        <v>42557.05</v>
      </c>
      <c r="E107">
        <v>639.88</v>
      </c>
      <c r="F107" s="150">
        <v>39068.67</v>
      </c>
      <c r="G107">
        <v>21410.11</v>
      </c>
      <c r="H107" s="150">
        <v>-67152.17</v>
      </c>
      <c r="I107" s="150">
        <f t="shared" si="1"/>
        <v>36523.540000000008</v>
      </c>
    </row>
    <row r="108" spans="1:9" x14ac:dyDescent="0.2">
      <c r="A108" s="141" t="s">
        <v>158</v>
      </c>
      <c r="B108" t="str">
        <f>IFERROR(VLOOKUP(A108,'District List'!$A$2:$C$317,3,0),"")</f>
        <v>Creston</v>
      </c>
      <c r="C108" s="150"/>
      <c r="D108">
        <v>77188.960000000006</v>
      </c>
      <c r="E108">
        <v>310587.89</v>
      </c>
      <c r="F108" s="150">
        <v>46874.2</v>
      </c>
      <c r="G108">
        <v>43637.99</v>
      </c>
      <c r="H108" s="150">
        <v>-22347</v>
      </c>
      <c r="I108" s="150">
        <f t="shared" si="1"/>
        <v>455942.04000000004</v>
      </c>
    </row>
    <row r="109" spans="1:9" x14ac:dyDescent="0.2">
      <c r="A109" s="141" t="s">
        <v>159</v>
      </c>
      <c r="B109" t="str">
        <f>IFERROR(VLOOKUP(A109,'District List'!$A$2:$C$317,3,0),"")</f>
        <v>Odessa</v>
      </c>
      <c r="C109" s="150"/>
      <c r="D109">
        <v>64151.93</v>
      </c>
      <c r="E109">
        <v>827.07</v>
      </c>
      <c r="F109" s="150">
        <v>109384.06999999999</v>
      </c>
      <c r="G109">
        <v>19890.05</v>
      </c>
      <c r="H109" s="150">
        <v>-38515.199999999997</v>
      </c>
      <c r="I109" s="150">
        <f t="shared" si="1"/>
        <v>155737.91999999998</v>
      </c>
    </row>
    <row r="110" spans="1:9" x14ac:dyDescent="0.2">
      <c r="A110" s="141" t="s">
        <v>160</v>
      </c>
      <c r="B110" t="str">
        <f>IFERROR(VLOOKUP(A110,'District List'!$A$2:$C$317,3,0),"")</f>
        <v>Wilbur</v>
      </c>
      <c r="C110" s="150"/>
      <c r="E110">
        <v>74262.240000000005</v>
      </c>
      <c r="F110" s="150"/>
      <c r="H110" s="150"/>
      <c r="I110" s="150">
        <f t="shared" si="1"/>
        <v>74262.240000000005</v>
      </c>
    </row>
    <row r="111" spans="1:9" x14ac:dyDescent="0.2">
      <c r="A111" s="141" t="s">
        <v>161</v>
      </c>
      <c r="B111" t="str">
        <f>IFERROR(VLOOKUP(A111,'District List'!$A$2:$C$317,3,0),"")</f>
        <v>Harrington</v>
      </c>
      <c r="C111" s="150"/>
      <c r="D111">
        <v>34141.47</v>
      </c>
      <c r="E111">
        <v>5142.99</v>
      </c>
      <c r="F111" s="150">
        <v>1572.64</v>
      </c>
      <c r="G111">
        <v>14314.37</v>
      </c>
      <c r="H111" s="150">
        <v>-25791.21</v>
      </c>
      <c r="I111" s="150">
        <f t="shared" si="1"/>
        <v>29380.260000000002</v>
      </c>
    </row>
    <row r="112" spans="1:9" x14ac:dyDescent="0.2">
      <c r="A112" s="141" t="s">
        <v>162</v>
      </c>
      <c r="B112" t="str">
        <f>IFERROR(VLOOKUP(A112,'District List'!$A$2:$C$317,3,0),"")</f>
        <v>Davenport</v>
      </c>
      <c r="C112" s="150"/>
      <c r="D112">
        <v>91407.12</v>
      </c>
      <c r="E112">
        <v>45660.27</v>
      </c>
      <c r="F112" s="150">
        <v>194476.24</v>
      </c>
      <c r="G112">
        <v>21447.94</v>
      </c>
      <c r="H112" s="150">
        <v>-125301.67</v>
      </c>
      <c r="I112" s="150">
        <f t="shared" si="1"/>
        <v>227689.90000000002</v>
      </c>
    </row>
    <row r="113" spans="1:9" x14ac:dyDescent="0.2">
      <c r="A113" s="141" t="s">
        <v>163</v>
      </c>
      <c r="B113" t="str">
        <f>IFERROR(VLOOKUP(A113,'District List'!$A$2:$C$317,3,0),"")</f>
        <v>Southside</v>
      </c>
      <c r="C113" s="150"/>
      <c r="D113">
        <v>1704.79</v>
      </c>
      <c r="E113">
        <v>12420.18</v>
      </c>
      <c r="F113" s="150">
        <v>16977.34</v>
      </c>
      <c r="G113">
        <v>3318.52</v>
      </c>
      <c r="H113" s="150"/>
      <c r="I113" s="150">
        <f t="shared" si="1"/>
        <v>34420.83</v>
      </c>
    </row>
    <row r="114" spans="1:9" x14ac:dyDescent="0.2">
      <c r="A114" s="141" t="s">
        <v>164</v>
      </c>
      <c r="B114" t="str">
        <f>IFERROR(VLOOKUP(A114,'District List'!$A$2:$C$317,3,0),"")</f>
        <v>Grapeview</v>
      </c>
      <c r="C114" s="150"/>
      <c r="D114">
        <v>23531.38</v>
      </c>
      <c r="E114">
        <v>3163.09</v>
      </c>
      <c r="F114" s="150"/>
      <c r="G114">
        <v>6739.29</v>
      </c>
      <c r="H114" s="150">
        <v>-11679.85</v>
      </c>
      <c r="I114" s="150">
        <f t="shared" si="1"/>
        <v>21753.910000000003</v>
      </c>
    </row>
    <row r="115" spans="1:9" x14ac:dyDescent="0.2">
      <c r="A115" s="141" t="s">
        <v>165</v>
      </c>
      <c r="B115" t="str">
        <f>IFERROR(VLOOKUP(A115,'District List'!$A$2:$C$317,3,0),"")</f>
        <v>Shelton</v>
      </c>
      <c r="C115" s="150"/>
      <c r="D115">
        <v>196639.88</v>
      </c>
      <c r="E115">
        <v>41064.35</v>
      </c>
      <c r="F115" s="150">
        <v>543126.25999999989</v>
      </c>
      <c r="G115">
        <v>106268.23</v>
      </c>
      <c r="H115" s="150">
        <v>-165632.01</v>
      </c>
      <c r="I115" s="150">
        <f t="shared" si="1"/>
        <v>721466.70999999985</v>
      </c>
    </row>
    <row r="116" spans="1:9" x14ac:dyDescent="0.2">
      <c r="A116" s="141" t="s">
        <v>166</v>
      </c>
      <c r="B116" t="str">
        <f>IFERROR(VLOOKUP(A116,'District List'!$A$2:$C$317,3,0),"")</f>
        <v>Mary M Knight</v>
      </c>
      <c r="C116" s="150"/>
      <c r="D116">
        <v>36605.65</v>
      </c>
      <c r="E116">
        <v>1437.81</v>
      </c>
      <c r="F116" s="150">
        <v>19364.5</v>
      </c>
      <c r="G116">
        <v>1854.13</v>
      </c>
      <c r="H116" s="150">
        <v>-52048.99</v>
      </c>
      <c r="I116" s="150">
        <f t="shared" si="1"/>
        <v>7213.0999999999985</v>
      </c>
    </row>
    <row r="117" spans="1:9" x14ac:dyDescent="0.2">
      <c r="A117" s="141" t="s">
        <v>167</v>
      </c>
      <c r="B117" t="str">
        <f>IFERROR(VLOOKUP(A117,'District List'!$A$2:$C$317,3,0),"")</f>
        <v>Pioneer</v>
      </c>
      <c r="C117" s="150"/>
      <c r="D117">
        <v>86872.7</v>
      </c>
      <c r="E117">
        <v>83633.66</v>
      </c>
      <c r="F117" s="150">
        <v>86254.41</v>
      </c>
      <c r="G117">
        <v>15358.64</v>
      </c>
      <c r="H117" s="150">
        <v>-18283.73</v>
      </c>
      <c r="I117" s="150">
        <f t="shared" si="1"/>
        <v>253835.67999999996</v>
      </c>
    </row>
    <row r="118" spans="1:9" x14ac:dyDescent="0.2">
      <c r="A118" s="141" t="s">
        <v>168</v>
      </c>
      <c r="B118" t="str">
        <f>IFERROR(VLOOKUP(A118,'District List'!$A$2:$C$317,3,0),"")</f>
        <v>North Mason</v>
      </c>
      <c r="C118" s="150"/>
      <c r="D118">
        <v>282401.59999999998</v>
      </c>
      <c r="E118">
        <v>79701.539999999994</v>
      </c>
      <c r="F118" s="150">
        <v>274671.92</v>
      </c>
      <c r="G118">
        <v>42658.58</v>
      </c>
      <c r="H118" s="150">
        <v>-163591.14000000001</v>
      </c>
      <c r="I118" s="150">
        <f t="shared" si="1"/>
        <v>515842.49999999988</v>
      </c>
    </row>
    <row r="119" spans="1:9" x14ac:dyDescent="0.2">
      <c r="A119" s="141" t="s">
        <v>169</v>
      </c>
      <c r="B119" t="str">
        <f>IFERROR(VLOOKUP(A119,'District List'!$A$2:$C$317,3,0),"")</f>
        <v>Hood Canal</v>
      </c>
      <c r="C119" s="150"/>
      <c r="D119">
        <v>59675.7</v>
      </c>
      <c r="E119">
        <v>2525.75</v>
      </c>
      <c r="F119" s="150">
        <v>68824.570000000007</v>
      </c>
      <c r="G119">
        <v>17970.79</v>
      </c>
      <c r="H119" s="150">
        <v>-5465.89</v>
      </c>
      <c r="I119" s="150">
        <f t="shared" si="1"/>
        <v>143530.91999999998</v>
      </c>
    </row>
    <row r="120" spans="1:9" x14ac:dyDescent="0.2">
      <c r="A120" s="141" t="s">
        <v>170</v>
      </c>
      <c r="B120" t="str">
        <f>IFERROR(VLOOKUP(A120,'District List'!$A$2:$C$317,3,0),"")</f>
        <v>Nespelem</v>
      </c>
      <c r="C120" s="150"/>
      <c r="D120">
        <v>15384.59</v>
      </c>
      <c r="E120">
        <v>534.84</v>
      </c>
      <c r="F120" s="150">
        <v>45773.86</v>
      </c>
      <c r="G120">
        <v>11751.83</v>
      </c>
      <c r="H120" s="150">
        <v>-32849.51</v>
      </c>
      <c r="I120" s="150">
        <f t="shared" si="1"/>
        <v>40595.609999999993</v>
      </c>
    </row>
    <row r="121" spans="1:9" x14ac:dyDescent="0.2">
      <c r="A121" s="141" t="s">
        <v>171</v>
      </c>
      <c r="B121" t="str">
        <f>IFERROR(VLOOKUP(A121,'District List'!$A$2:$C$317,3,0),"")</f>
        <v>Omak</v>
      </c>
      <c r="C121" s="150"/>
      <c r="D121">
        <v>212650.75</v>
      </c>
      <c r="E121">
        <v>12195.51</v>
      </c>
      <c r="F121" s="150">
        <v>76121.05</v>
      </c>
      <c r="G121">
        <v>22845.59</v>
      </c>
      <c r="H121" s="150">
        <v>-90048.09</v>
      </c>
      <c r="I121" s="150">
        <f t="shared" si="1"/>
        <v>233764.81000000003</v>
      </c>
    </row>
    <row r="122" spans="1:9" x14ac:dyDescent="0.2">
      <c r="A122" s="141" t="s">
        <v>172</v>
      </c>
      <c r="B122" t="str">
        <f>IFERROR(VLOOKUP(A122,'District List'!$A$2:$C$317,3,0),"")</f>
        <v>Okanogan</v>
      </c>
      <c r="C122" s="150"/>
      <c r="D122">
        <v>82352.17</v>
      </c>
      <c r="E122">
        <v>3439</v>
      </c>
      <c r="F122" s="150">
        <v>277360.49</v>
      </c>
      <c r="G122">
        <v>15185.52</v>
      </c>
      <c r="H122" s="150">
        <v>-232211.65</v>
      </c>
      <c r="I122" s="150">
        <f t="shared" si="1"/>
        <v>146125.53</v>
      </c>
    </row>
    <row r="123" spans="1:9" x14ac:dyDescent="0.2">
      <c r="A123" s="141" t="s">
        <v>173</v>
      </c>
      <c r="B123" t="str">
        <f>IFERROR(VLOOKUP(A123,'District List'!$A$2:$C$317,3,0),"")</f>
        <v xml:space="preserve">Brewster </v>
      </c>
      <c r="C123" s="150"/>
      <c r="D123">
        <v>74772.78</v>
      </c>
      <c r="E123">
        <v>3229.18</v>
      </c>
      <c r="F123" s="150">
        <v>98568.18</v>
      </c>
      <c r="G123">
        <v>13076.42</v>
      </c>
      <c r="H123" s="150">
        <v>-181789.35</v>
      </c>
      <c r="I123" s="150">
        <f t="shared" si="1"/>
        <v>7857.2099999999919</v>
      </c>
    </row>
    <row r="124" spans="1:9" x14ac:dyDescent="0.2">
      <c r="A124" s="141" t="s">
        <v>174</v>
      </c>
      <c r="B124" t="str">
        <f>IFERROR(VLOOKUP(A124,'District List'!$A$2:$C$317,3,0),"")</f>
        <v>Pateros</v>
      </c>
      <c r="C124" s="150"/>
      <c r="D124">
        <v>27875.05</v>
      </c>
      <c r="E124">
        <v>1251.18</v>
      </c>
      <c r="F124" s="150">
        <v>16939.07</v>
      </c>
      <c r="G124">
        <v>31888.83</v>
      </c>
      <c r="H124" s="150">
        <v>-51339.91</v>
      </c>
      <c r="I124" s="150">
        <f t="shared" si="1"/>
        <v>26614.22</v>
      </c>
    </row>
    <row r="125" spans="1:9" x14ac:dyDescent="0.2">
      <c r="A125" s="141" t="s">
        <v>175</v>
      </c>
      <c r="B125" t="str">
        <f>IFERROR(VLOOKUP(A125,'District List'!$A$2:$C$317,3,0),"")</f>
        <v>Methow Valley</v>
      </c>
      <c r="C125" s="150"/>
      <c r="D125">
        <v>122292.58</v>
      </c>
      <c r="E125">
        <v>9391.9699999999993</v>
      </c>
      <c r="F125" s="150">
        <v>132752.18</v>
      </c>
      <c r="G125">
        <v>44649.61</v>
      </c>
      <c r="H125" s="150">
        <v>-228646.39999999999</v>
      </c>
      <c r="I125" s="150">
        <f t="shared" si="1"/>
        <v>80439.939999999973</v>
      </c>
    </row>
    <row r="126" spans="1:9" x14ac:dyDescent="0.2">
      <c r="A126" s="141" t="s">
        <v>176</v>
      </c>
      <c r="B126" t="str">
        <f>IFERROR(VLOOKUP(A126,'District List'!$A$2:$C$317,3,0),"")</f>
        <v>Tonasket</v>
      </c>
      <c r="C126" s="150"/>
      <c r="D126">
        <v>150345.54</v>
      </c>
      <c r="E126">
        <v>10511.99</v>
      </c>
      <c r="F126" s="150">
        <v>153079.09</v>
      </c>
      <c r="G126">
        <v>38134.15</v>
      </c>
      <c r="H126" s="150">
        <v>-173460.23</v>
      </c>
      <c r="I126" s="150">
        <f t="shared" si="1"/>
        <v>178610.54</v>
      </c>
    </row>
    <row r="127" spans="1:9" x14ac:dyDescent="0.2">
      <c r="A127" s="141" t="s">
        <v>177</v>
      </c>
      <c r="B127" t="str">
        <f>IFERROR(VLOOKUP(A127,'District List'!$A$2:$C$317,3,0),"")</f>
        <v>Oroville</v>
      </c>
      <c r="C127" s="150"/>
      <c r="D127">
        <v>44259.8</v>
      </c>
      <c r="E127">
        <v>22819.279999999999</v>
      </c>
      <c r="F127" s="150">
        <v>22574.68</v>
      </c>
      <c r="G127">
        <v>12431.99</v>
      </c>
      <c r="H127" s="150">
        <v>-70410.460000000006</v>
      </c>
      <c r="I127" s="150">
        <f t="shared" si="1"/>
        <v>31675.290000000008</v>
      </c>
    </row>
    <row r="128" spans="1:9" x14ac:dyDescent="0.2">
      <c r="A128" s="141" t="s">
        <v>178</v>
      </c>
      <c r="B128" t="str">
        <f>IFERROR(VLOOKUP(A128,'District List'!$A$2:$C$317,3,0),"")</f>
        <v>Ocean Beach</v>
      </c>
      <c r="C128" s="150"/>
      <c r="D128">
        <v>194614.64</v>
      </c>
      <c r="E128">
        <v>11385.36</v>
      </c>
      <c r="F128" s="150">
        <v>184947.37</v>
      </c>
      <c r="G128">
        <v>1112</v>
      </c>
      <c r="H128" s="150">
        <v>-176585.85</v>
      </c>
      <c r="I128" s="150">
        <f t="shared" si="1"/>
        <v>215473.52</v>
      </c>
    </row>
    <row r="129" spans="1:9" x14ac:dyDescent="0.2">
      <c r="A129" s="141" t="s">
        <v>179</v>
      </c>
      <c r="B129" t="str">
        <f>IFERROR(VLOOKUP(A129,'District List'!$A$2:$C$317,3,0),"")</f>
        <v>Raymond</v>
      </c>
      <c r="C129" s="150"/>
      <c r="D129">
        <v>54890.68</v>
      </c>
      <c r="E129">
        <v>667.58</v>
      </c>
      <c r="F129" s="150">
        <v>72315.41</v>
      </c>
      <c r="G129">
        <v>21448.61</v>
      </c>
      <c r="H129" s="150">
        <v>-103384</v>
      </c>
      <c r="I129" s="150">
        <f t="shared" si="1"/>
        <v>45938.280000000028</v>
      </c>
    </row>
    <row r="130" spans="1:9" x14ac:dyDescent="0.2">
      <c r="A130" s="141" t="s">
        <v>180</v>
      </c>
      <c r="B130" t="str">
        <f>IFERROR(VLOOKUP(A130,'District List'!$A$2:$C$317,3,0),"")</f>
        <v>South Bend</v>
      </c>
      <c r="C130" s="150"/>
      <c r="D130">
        <v>36770.519999999997</v>
      </c>
      <c r="E130">
        <v>3782.95</v>
      </c>
      <c r="F130" s="150">
        <v>186794.11</v>
      </c>
      <c r="G130">
        <v>18198.47</v>
      </c>
      <c r="H130" s="150">
        <v>-110418.98</v>
      </c>
      <c r="I130" s="150">
        <f t="shared" si="1"/>
        <v>135127.07</v>
      </c>
    </row>
    <row r="131" spans="1:9" x14ac:dyDescent="0.2">
      <c r="A131" s="141" t="s">
        <v>181</v>
      </c>
      <c r="B131" t="str">
        <f>IFERROR(VLOOKUP(A131,'District List'!$A$2:$C$317,3,0),"")</f>
        <v>Naselle-Grays River</v>
      </c>
      <c r="C131" s="150"/>
      <c r="D131">
        <v>52869.26</v>
      </c>
      <c r="E131">
        <v>1358.78</v>
      </c>
      <c r="F131" s="150">
        <v>163482.88999999998</v>
      </c>
      <c r="H131" s="150">
        <v>-106551</v>
      </c>
      <c r="I131" s="150">
        <f t="shared" ref="I131:I194" si="2">SUM(C131:H131)</f>
        <v>111159.93</v>
      </c>
    </row>
    <row r="132" spans="1:9" x14ac:dyDescent="0.2">
      <c r="A132" s="141" t="s">
        <v>182</v>
      </c>
      <c r="B132" t="str">
        <f>IFERROR(VLOOKUP(A132,'District List'!$A$2:$C$317,3,0),"")</f>
        <v>Willapa Valley</v>
      </c>
      <c r="C132" s="150"/>
      <c r="D132">
        <v>55140.83</v>
      </c>
      <c r="E132">
        <v>5938.51</v>
      </c>
      <c r="F132" s="150">
        <v>92351.62999999999</v>
      </c>
      <c r="G132">
        <v>17988.48</v>
      </c>
      <c r="H132" s="150">
        <v>-84551.08</v>
      </c>
      <c r="I132" s="150">
        <f t="shared" si="2"/>
        <v>86868.37000000001</v>
      </c>
    </row>
    <row r="133" spans="1:9" x14ac:dyDescent="0.2">
      <c r="A133" s="141" t="s">
        <v>183</v>
      </c>
      <c r="B133" t="str">
        <f>IFERROR(VLOOKUP(A133,'District List'!$A$2:$C$317,3,0),"")</f>
        <v>North River</v>
      </c>
      <c r="C133" s="150"/>
      <c r="D133">
        <v>23414.59</v>
      </c>
      <c r="E133">
        <v>603.27</v>
      </c>
      <c r="F133" s="150">
        <v>14719.89</v>
      </c>
      <c r="G133">
        <v>4980.6099999999997</v>
      </c>
      <c r="H133" s="150">
        <v>-20918.48</v>
      </c>
      <c r="I133" s="150">
        <f t="shared" si="2"/>
        <v>22799.88</v>
      </c>
    </row>
    <row r="134" spans="1:9" x14ac:dyDescent="0.2">
      <c r="A134" s="141" t="s">
        <v>184</v>
      </c>
      <c r="B134" t="str">
        <f>IFERROR(VLOOKUP(A134,'District List'!$A$2:$C$317,3,0),"")</f>
        <v>Newport</v>
      </c>
      <c r="C134" s="150"/>
      <c r="D134">
        <v>116315.12</v>
      </c>
      <c r="E134">
        <v>941821.68</v>
      </c>
      <c r="F134" s="150"/>
      <c r="H134" s="150"/>
      <c r="I134" s="150">
        <f t="shared" si="2"/>
        <v>1058136.8</v>
      </c>
    </row>
    <row r="135" spans="1:9" x14ac:dyDescent="0.2">
      <c r="A135" s="141" t="s">
        <v>185</v>
      </c>
      <c r="B135" t="str">
        <f>IFERROR(VLOOKUP(A135,'District List'!$A$2:$C$317,3,0),"")</f>
        <v>Cusick</v>
      </c>
      <c r="C135" s="150"/>
      <c r="D135">
        <v>35039.64</v>
      </c>
      <c r="F135" s="150">
        <v>71660.14</v>
      </c>
      <c r="G135">
        <v>12533.04</v>
      </c>
      <c r="H135" s="150">
        <v>-34626.6</v>
      </c>
      <c r="I135" s="150">
        <f t="shared" si="2"/>
        <v>84606.22</v>
      </c>
    </row>
    <row r="136" spans="1:9" x14ac:dyDescent="0.2">
      <c r="A136" s="141" t="s">
        <v>186</v>
      </c>
      <c r="B136" t="str">
        <f>IFERROR(VLOOKUP(A136,'District List'!$A$2:$C$317,3,0),"")</f>
        <v>Selkirk</v>
      </c>
      <c r="C136" s="150"/>
      <c r="D136">
        <v>43846.54</v>
      </c>
      <c r="F136" s="150">
        <v>72107.16</v>
      </c>
      <c r="G136">
        <v>23516.799999999999</v>
      </c>
      <c r="H136" s="150">
        <v>-39942</v>
      </c>
      <c r="I136" s="150">
        <f t="shared" si="2"/>
        <v>99528.5</v>
      </c>
    </row>
    <row r="137" spans="1:9" x14ac:dyDescent="0.2">
      <c r="A137" s="141" t="s">
        <v>187</v>
      </c>
      <c r="B137" t="str">
        <f>IFERROR(VLOOKUP(A137,'District List'!$A$2:$C$317,3,0),"")</f>
        <v>Steilacoom Historical</v>
      </c>
      <c r="C137" s="150"/>
      <c r="D137">
        <v>276305</v>
      </c>
      <c r="E137">
        <v>2530981.5099999998</v>
      </c>
      <c r="F137" s="150"/>
      <c r="H137" s="150">
        <v>-9867.93</v>
      </c>
      <c r="I137" s="150">
        <f t="shared" si="2"/>
        <v>2797418.5799999996</v>
      </c>
    </row>
    <row r="138" spans="1:9" x14ac:dyDescent="0.2">
      <c r="A138" s="141" t="s">
        <v>188</v>
      </c>
      <c r="B138" t="str">
        <f>IFERROR(VLOOKUP(A138,'District List'!$A$2:$C$317,3,0),"")</f>
        <v>Puyallup</v>
      </c>
      <c r="C138" s="150"/>
      <c r="D138">
        <v>1102676.07</v>
      </c>
      <c r="E138">
        <v>2129906.1</v>
      </c>
      <c r="F138" s="150">
        <v>1663216.66</v>
      </c>
      <c r="G138">
        <v>380453</v>
      </c>
      <c r="H138" s="150">
        <v>-686507.18</v>
      </c>
      <c r="I138" s="150">
        <f t="shared" si="2"/>
        <v>4589744.6500000004</v>
      </c>
    </row>
    <row r="139" spans="1:9" x14ac:dyDescent="0.2">
      <c r="A139" s="141" t="s">
        <v>189</v>
      </c>
      <c r="B139" t="str">
        <f>IFERROR(VLOOKUP(A139,'District List'!$A$2:$C$317,3,0),"")</f>
        <v>Tacoma</v>
      </c>
      <c r="C139" s="150"/>
      <c r="D139">
        <v>1342493.83</v>
      </c>
      <c r="E139">
        <v>12150443.289999999</v>
      </c>
      <c r="F139" s="150">
        <v>255246.54</v>
      </c>
      <c r="H139" s="150">
        <v>-1915877.86</v>
      </c>
      <c r="I139" s="150">
        <f t="shared" si="2"/>
        <v>11832305.799999999</v>
      </c>
    </row>
    <row r="140" spans="1:9" x14ac:dyDescent="0.2">
      <c r="A140" s="141" t="s">
        <v>190</v>
      </c>
      <c r="B140" t="str">
        <f>IFERROR(VLOOKUP(A140,'District List'!$A$2:$C$317,3,0),"")</f>
        <v>Carbonado</v>
      </c>
      <c r="C140" s="150"/>
      <c r="D140">
        <v>11886.44</v>
      </c>
      <c r="E140">
        <v>1450.21</v>
      </c>
      <c r="F140" s="150">
        <v>4459.17</v>
      </c>
      <c r="H140" s="150"/>
      <c r="I140" s="150">
        <f t="shared" si="2"/>
        <v>17795.82</v>
      </c>
    </row>
    <row r="141" spans="1:9" x14ac:dyDescent="0.2">
      <c r="A141" s="141" t="s">
        <v>191</v>
      </c>
      <c r="B141" t="str">
        <f>IFERROR(VLOOKUP(A141,'District List'!$A$2:$C$317,3,0),"")</f>
        <v>University Place</v>
      </c>
      <c r="C141" s="150">
        <v>1165.4100000000001</v>
      </c>
      <c r="D141">
        <v>136769.22</v>
      </c>
      <c r="E141">
        <v>129153.96</v>
      </c>
      <c r="F141" s="150">
        <v>317599.17000000004</v>
      </c>
      <c r="G141">
        <v>106612.02</v>
      </c>
      <c r="H141" s="150">
        <v>-322506.61</v>
      </c>
      <c r="I141" s="150">
        <f t="shared" si="2"/>
        <v>368793.17000000004</v>
      </c>
    </row>
    <row r="142" spans="1:9" x14ac:dyDescent="0.2">
      <c r="A142" s="141" t="s">
        <v>192</v>
      </c>
      <c r="B142" t="str">
        <f>IFERROR(VLOOKUP(A142,'District List'!$A$2:$C$317,3,0),"")</f>
        <v>Sumner-Bonney Lake</v>
      </c>
      <c r="C142" s="150"/>
      <c r="D142">
        <v>411691.7</v>
      </c>
      <c r="E142">
        <v>531314.06000000006</v>
      </c>
      <c r="F142" s="150">
        <v>892700.16000000003</v>
      </c>
      <c r="G142">
        <v>175095.94</v>
      </c>
      <c r="H142" s="150">
        <v>-306475.57</v>
      </c>
      <c r="I142" s="150">
        <f t="shared" si="2"/>
        <v>1704326.2899999998</v>
      </c>
    </row>
    <row r="143" spans="1:9" x14ac:dyDescent="0.2">
      <c r="A143" s="141" t="s">
        <v>193</v>
      </c>
      <c r="B143" t="str">
        <f>IFERROR(VLOOKUP(A143,'District List'!$A$2:$C$317,3,0),"")</f>
        <v>Dieringer</v>
      </c>
      <c r="C143" s="150"/>
      <c r="D143">
        <v>105013.9</v>
      </c>
      <c r="E143">
        <v>19747.78</v>
      </c>
      <c r="F143" s="150">
        <v>243470.39</v>
      </c>
      <c r="G143">
        <v>46623.02</v>
      </c>
      <c r="H143" s="150">
        <v>-6061.72</v>
      </c>
      <c r="I143" s="150">
        <f t="shared" si="2"/>
        <v>408793.37000000005</v>
      </c>
    </row>
    <row r="144" spans="1:9" x14ac:dyDescent="0.2">
      <c r="A144" s="141" t="s">
        <v>194</v>
      </c>
      <c r="B144" t="str">
        <f>IFERROR(VLOOKUP(A144,'District List'!$A$2:$C$317,3,0),"")</f>
        <v>Orting</v>
      </c>
      <c r="C144" s="150"/>
      <c r="D144">
        <v>169922.3</v>
      </c>
      <c r="E144">
        <v>35699.83</v>
      </c>
      <c r="F144" s="150">
        <v>261500.13</v>
      </c>
      <c r="G144">
        <v>66383</v>
      </c>
      <c r="H144" s="150">
        <v>-235723.78</v>
      </c>
      <c r="I144" s="150">
        <f t="shared" si="2"/>
        <v>297781.48</v>
      </c>
    </row>
    <row r="145" spans="1:9" x14ac:dyDescent="0.2">
      <c r="A145" s="141" t="s">
        <v>195</v>
      </c>
      <c r="B145" t="str">
        <f>IFERROR(VLOOKUP(A145,'District List'!$A$2:$C$317,3,0),"")</f>
        <v xml:space="preserve">Clover Park </v>
      </c>
      <c r="C145" s="150"/>
      <c r="D145">
        <v>603080.16</v>
      </c>
      <c r="E145">
        <v>628400.06000000006</v>
      </c>
      <c r="F145" s="150">
        <v>1285514.2799999998</v>
      </c>
      <c r="H145" s="150">
        <v>-844377.4</v>
      </c>
      <c r="I145" s="150">
        <f t="shared" si="2"/>
        <v>1672617.1</v>
      </c>
    </row>
    <row r="146" spans="1:9" x14ac:dyDescent="0.2">
      <c r="A146" s="141" t="s">
        <v>196</v>
      </c>
      <c r="B146" t="str">
        <f>IFERROR(VLOOKUP(A146,'District List'!$A$2:$C$317,3,0),"")</f>
        <v>Peninsula</v>
      </c>
      <c r="C146" s="150"/>
      <c r="D146">
        <v>706973.86</v>
      </c>
      <c r="E146">
        <v>398815.11</v>
      </c>
      <c r="F146" s="150">
        <v>1507095.34</v>
      </c>
      <c r="H146" s="150">
        <v>-488552.88</v>
      </c>
      <c r="I146" s="150">
        <f t="shared" si="2"/>
        <v>2124331.4300000002</v>
      </c>
    </row>
    <row r="147" spans="1:9" x14ac:dyDescent="0.2">
      <c r="A147" s="141" t="s">
        <v>197</v>
      </c>
      <c r="B147" t="str">
        <f>IFERROR(VLOOKUP(A147,'District List'!$A$2:$C$317,3,0),"")</f>
        <v>Franklin Pierce</v>
      </c>
      <c r="C147" s="150"/>
      <c r="D147">
        <v>391190.89</v>
      </c>
      <c r="E147">
        <v>563086.93000000005</v>
      </c>
      <c r="F147" s="150">
        <v>817025.04</v>
      </c>
      <c r="G147">
        <v>157254.04</v>
      </c>
      <c r="H147" s="150">
        <v>-317912.12</v>
      </c>
      <c r="I147" s="150">
        <f t="shared" si="2"/>
        <v>1610644.7800000003</v>
      </c>
    </row>
    <row r="148" spans="1:9" x14ac:dyDescent="0.2">
      <c r="A148" s="141" t="s">
        <v>198</v>
      </c>
      <c r="B148" t="str">
        <f>IFERROR(VLOOKUP(A148,'District List'!$A$2:$C$317,3,0),"")</f>
        <v>Bethel</v>
      </c>
      <c r="C148" s="150"/>
      <c r="D148">
        <v>1262530.43</v>
      </c>
      <c r="E148">
        <v>1633350.78</v>
      </c>
      <c r="F148" s="150">
        <v>1754069.73</v>
      </c>
      <c r="G148">
        <v>386057.95</v>
      </c>
      <c r="H148" s="150">
        <v>-388456.94</v>
      </c>
      <c r="I148" s="150">
        <f t="shared" si="2"/>
        <v>4647551.9499999993</v>
      </c>
    </row>
    <row r="149" spans="1:9" x14ac:dyDescent="0.2">
      <c r="A149" s="141" t="s">
        <v>199</v>
      </c>
      <c r="B149" t="str">
        <f>IFERROR(VLOOKUP(A149,'District List'!$A$2:$C$317,3,0),"")</f>
        <v>Eatonville</v>
      </c>
      <c r="C149" s="150"/>
      <c r="D149">
        <v>145320.51</v>
      </c>
      <c r="E149">
        <v>40879.160000000003</v>
      </c>
      <c r="F149" s="150">
        <v>323854.80999999994</v>
      </c>
      <c r="G149">
        <v>98988</v>
      </c>
      <c r="H149" s="150">
        <v>-64607.5</v>
      </c>
      <c r="I149" s="150">
        <f t="shared" si="2"/>
        <v>544434.98</v>
      </c>
    </row>
    <row r="150" spans="1:9" x14ac:dyDescent="0.2">
      <c r="A150" s="141" t="s">
        <v>200</v>
      </c>
      <c r="B150" t="str">
        <f>IFERROR(VLOOKUP(A150,'District List'!$A$2:$C$317,3,0),"")</f>
        <v>White River</v>
      </c>
      <c r="C150" s="150">
        <v>26353.75</v>
      </c>
      <c r="D150">
        <v>259702.65</v>
      </c>
      <c r="E150">
        <v>156769.46</v>
      </c>
      <c r="F150" s="150">
        <v>359522.68</v>
      </c>
      <c r="G150">
        <v>111351</v>
      </c>
      <c r="H150" s="150">
        <v>-121147.02</v>
      </c>
      <c r="I150" s="150">
        <f t="shared" si="2"/>
        <v>792552.52</v>
      </c>
    </row>
    <row r="151" spans="1:9" x14ac:dyDescent="0.2">
      <c r="A151" s="141" t="s">
        <v>201</v>
      </c>
      <c r="B151" t="str">
        <f>IFERROR(VLOOKUP(A151,'District List'!$A$2:$C$317,3,0),"")</f>
        <v>Fife</v>
      </c>
      <c r="C151" s="150">
        <v>16224.26</v>
      </c>
      <c r="D151">
        <v>204723.89</v>
      </c>
      <c r="E151">
        <v>377834.49</v>
      </c>
      <c r="F151" s="150">
        <v>523563.44000000006</v>
      </c>
      <c r="G151">
        <v>108058.6</v>
      </c>
      <c r="H151" s="150">
        <v>-257767.79</v>
      </c>
      <c r="I151" s="150">
        <f t="shared" si="2"/>
        <v>972636.89000000013</v>
      </c>
    </row>
    <row r="152" spans="1:9" x14ac:dyDescent="0.2">
      <c r="A152" s="141" t="s">
        <v>656</v>
      </c>
      <c r="B152" t="str">
        <f>IFERROR(VLOOKUP(A152,'District List'!$A$2:$C$317,3,0),"")</f>
        <v/>
      </c>
      <c r="C152" s="150"/>
      <c r="F152" s="150"/>
      <c r="H152" s="150"/>
      <c r="I152" s="150">
        <f t="shared" si="2"/>
        <v>0</v>
      </c>
    </row>
    <row r="153" spans="1:9" x14ac:dyDescent="0.2">
      <c r="A153" s="141" t="s">
        <v>690</v>
      </c>
      <c r="B153" t="str">
        <f>IFERROR(VLOOKUP(A153,'District List'!$A$2:$C$317,3,0),"")</f>
        <v>Impact Commencement Bay Charter</v>
      </c>
      <c r="C153" s="150"/>
      <c r="E153">
        <v>195702.47</v>
      </c>
      <c r="F153" s="150"/>
      <c r="H153" s="150"/>
      <c r="I153" s="150">
        <f t="shared" si="2"/>
        <v>195702.47</v>
      </c>
    </row>
    <row r="154" spans="1:9" x14ac:dyDescent="0.2">
      <c r="A154" s="141" t="s">
        <v>639</v>
      </c>
      <c r="B154" t="str">
        <f>IFERROR(VLOOKUP(A154,'District List'!$A$2:$C$317,3,0),"")</f>
        <v>Summit Olympus Charter</v>
      </c>
      <c r="C154" s="150"/>
      <c r="E154">
        <v>1702.2</v>
      </c>
      <c r="F154" s="150"/>
      <c r="H154" s="150"/>
      <c r="I154" s="150">
        <f t="shared" si="2"/>
        <v>1702.2</v>
      </c>
    </row>
    <row r="155" spans="1:9" x14ac:dyDescent="0.2">
      <c r="A155" s="141" t="s">
        <v>202</v>
      </c>
      <c r="B155" t="str">
        <f>IFERROR(VLOOKUP(A155,'District List'!$A$2:$C$317,3,0),"")</f>
        <v>Orcas Island</v>
      </c>
      <c r="C155" s="150"/>
      <c r="D155">
        <v>22543.24</v>
      </c>
      <c r="E155">
        <v>4009.98</v>
      </c>
      <c r="F155" s="150">
        <v>6047.9599999999991</v>
      </c>
      <c r="G155">
        <v>19948</v>
      </c>
      <c r="H155" s="150">
        <v>-132775.91</v>
      </c>
      <c r="I155" s="150">
        <f t="shared" si="2"/>
        <v>-80226.73000000001</v>
      </c>
    </row>
    <row r="156" spans="1:9" x14ac:dyDescent="0.2">
      <c r="A156" s="141" t="s">
        <v>203</v>
      </c>
      <c r="B156" t="str">
        <f>IFERROR(VLOOKUP(A156,'District List'!$A$2:$C$317,3,0),"")</f>
        <v>Lopez Island</v>
      </c>
      <c r="C156" s="150"/>
      <c r="D156">
        <v>18072</v>
      </c>
      <c r="E156">
        <v>1582.43</v>
      </c>
      <c r="F156" s="150">
        <v>4026.2200000000003</v>
      </c>
      <c r="G156">
        <v>13769</v>
      </c>
      <c r="H156" s="150">
        <v>-39065.56</v>
      </c>
      <c r="I156" s="150">
        <f t="shared" si="2"/>
        <v>-1615.9099999999962</v>
      </c>
    </row>
    <row r="157" spans="1:9" x14ac:dyDescent="0.2">
      <c r="A157" s="141" t="s">
        <v>204</v>
      </c>
      <c r="B157" t="str">
        <f>IFERROR(VLOOKUP(A157,'District List'!$A$2:$C$317,3,0),"")</f>
        <v>San Juan Island</v>
      </c>
      <c r="C157" s="150"/>
      <c r="D157">
        <v>38096.79</v>
      </c>
      <c r="E157">
        <v>2203.58</v>
      </c>
      <c r="F157" s="150">
        <v>79969.77</v>
      </c>
      <c r="G157">
        <v>18661</v>
      </c>
      <c r="H157" s="150">
        <v>-65395.6</v>
      </c>
      <c r="I157" s="150">
        <f t="shared" si="2"/>
        <v>73535.540000000008</v>
      </c>
    </row>
    <row r="158" spans="1:9" x14ac:dyDescent="0.2">
      <c r="A158" s="141" t="s">
        <v>205</v>
      </c>
      <c r="B158" t="str">
        <f>IFERROR(VLOOKUP(A158,'District List'!$A$2:$C$317,3,0),"")</f>
        <v>Concrete</v>
      </c>
      <c r="C158" s="150"/>
      <c r="D158">
        <v>84325.23</v>
      </c>
      <c r="E158">
        <v>8824.58</v>
      </c>
      <c r="F158" s="150">
        <v>111870.95999999999</v>
      </c>
      <c r="G158">
        <v>45401</v>
      </c>
      <c r="H158" s="150">
        <v>-71745.75</v>
      </c>
      <c r="I158" s="150">
        <f t="shared" si="2"/>
        <v>178676.02</v>
      </c>
    </row>
    <row r="159" spans="1:9" x14ac:dyDescent="0.2">
      <c r="A159" s="141" t="s">
        <v>206</v>
      </c>
      <c r="B159" t="str">
        <f>IFERROR(VLOOKUP(A159,'District List'!$A$2:$C$317,3,0),"")</f>
        <v>Burlington-Edison</v>
      </c>
      <c r="C159" s="150"/>
      <c r="D159">
        <v>261528.37</v>
      </c>
      <c r="E159">
        <v>38494.5</v>
      </c>
      <c r="F159" s="150">
        <v>314005.07999999996</v>
      </c>
      <c r="G159">
        <v>133869</v>
      </c>
      <c r="H159" s="150">
        <v>-157829.73000000001</v>
      </c>
      <c r="I159" s="150">
        <f t="shared" si="2"/>
        <v>590067.22</v>
      </c>
    </row>
    <row r="160" spans="1:9" x14ac:dyDescent="0.2">
      <c r="A160" s="141" t="s">
        <v>207</v>
      </c>
      <c r="B160" t="str">
        <f>IFERROR(VLOOKUP(A160,'District List'!$A$2:$C$317,3,0),"")</f>
        <v>Sedro-Woolley</v>
      </c>
      <c r="C160" s="150"/>
      <c r="D160">
        <v>349657.12</v>
      </c>
      <c r="E160">
        <v>40252.25</v>
      </c>
      <c r="F160" s="150">
        <v>568742.7699999999</v>
      </c>
      <c r="G160">
        <v>134174.72</v>
      </c>
      <c r="H160" s="150">
        <v>-164032</v>
      </c>
      <c r="I160" s="150">
        <f t="shared" si="2"/>
        <v>928794.85999999987</v>
      </c>
    </row>
    <row r="161" spans="1:9" x14ac:dyDescent="0.2">
      <c r="A161" s="141" t="s">
        <v>208</v>
      </c>
      <c r="B161" t="str">
        <f>IFERROR(VLOOKUP(A161,'District List'!$A$2:$C$317,3,0),"")</f>
        <v>Anacortes</v>
      </c>
      <c r="C161" s="150"/>
      <c r="D161">
        <v>215429.91</v>
      </c>
      <c r="E161">
        <v>19272.45</v>
      </c>
      <c r="F161" s="150">
        <v>267958.27</v>
      </c>
      <c r="G161">
        <v>61881</v>
      </c>
      <c r="H161" s="150">
        <v>-172945.93</v>
      </c>
      <c r="I161" s="150">
        <f t="shared" si="2"/>
        <v>391595.7</v>
      </c>
    </row>
    <row r="162" spans="1:9" x14ac:dyDescent="0.2">
      <c r="A162" s="141" t="s">
        <v>209</v>
      </c>
      <c r="B162" t="str">
        <f>IFERROR(VLOOKUP(A162,'District List'!$A$2:$C$317,3,0),"")</f>
        <v>La Conner</v>
      </c>
      <c r="C162" s="150"/>
      <c r="D162">
        <v>57611.19</v>
      </c>
      <c r="E162">
        <v>3128.15</v>
      </c>
      <c r="F162" s="150">
        <v>102450.34</v>
      </c>
      <c r="G162">
        <v>40673.32</v>
      </c>
      <c r="H162" s="150">
        <v>-171058.2</v>
      </c>
      <c r="I162" s="150">
        <f t="shared" si="2"/>
        <v>32804.799999999988</v>
      </c>
    </row>
    <row r="163" spans="1:9" x14ac:dyDescent="0.2">
      <c r="A163" s="141" t="s">
        <v>210</v>
      </c>
      <c r="B163" t="str">
        <f>IFERROR(VLOOKUP(A163,'District List'!$A$2:$C$317,3,0),"")</f>
        <v>Conway</v>
      </c>
      <c r="C163" s="150"/>
      <c r="D163">
        <v>28969.7</v>
      </c>
      <c r="E163">
        <v>5459.39</v>
      </c>
      <c r="F163" s="150">
        <v>57198.39</v>
      </c>
      <c r="G163">
        <v>17919.2</v>
      </c>
      <c r="H163" s="150">
        <v>-25362.15</v>
      </c>
      <c r="I163" s="150">
        <f t="shared" si="2"/>
        <v>84184.53</v>
      </c>
    </row>
    <row r="164" spans="1:9" x14ac:dyDescent="0.2">
      <c r="A164" s="141" t="s">
        <v>211</v>
      </c>
      <c r="B164" t="str">
        <f>IFERROR(VLOOKUP(A164,'District List'!$A$2:$C$317,3,0),"")</f>
        <v>Mount Vernon</v>
      </c>
      <c r="C164" s="150"/>
      <c r="D164">
        <v>395812.77</v>
      </c>
      <c r="E164">
        <v>109666.31</v>
      </c>
      <c r="F164" s="150">
        <v>512112.9</v>
      </c>
      <c r="G164">
        <v>131707.34</v>
      </c>
      <c r="H164" s="150">
        <v>-269654.18</v>
      </c>
      <c r="I164" s="150">
        <f t="shared" si="2"/>
        <v>879645.14000000013</v>
      </c>
    </row>
    <row r="165" spans="1:9" x14ac:dyDescent="0.2">
      <c r="A165" s="141" t="s">
        <v>212</v>
      </c>
      <c r="B165" t="str">
        <f>IFERROR(VLOOKUP(A165,'District List'!$A$2:$C$317,3,0),"")</f>
        <v>Skamania</v>
      </c>
      <c r="C165" s="150"/>
      <c r="D165">
        <v>13506.87</v>
      </c>
      <c r="E165">
        <v>3376.26</v>
      </c>
      <c r="F165" s="150">
        <v>28218.53</v>
      </c>
      <c r="H165" s="150">
        <v>-1009.75</v>
      </c>
      <c r="I165" s="150">
        <f t="shared" si="2"/>
        <v>44091.91</v>
      </c>
    </row>
    <row r="166" spans="1:9" x14ac:dyDescent="0.2">
      <c r="A166" s="141" t="s">
        <v>213</v>
      </c>
      <c r="B166" t="str">
        <f>IFERROR(VLOOKUP(A166,'District List'!$A$2:$C$317,3,0),"")</f>
        <v>Mount Pleasant</v>
      </c>
      <c r="C166" s="150"/>
      <c r="D166">
        <v>8256.9599999999991</v>
      </c>
      <c r="E166">
        <v>3228</v>
      </c>
      <c r="F166" s="150">
        <v>6838.12</v>
      </c>
      <c r="G166">
        <v>9004</v>
      </c>
      <c r="H166" s="150">
        <v>-2823.91</v>
      </c>
      <c r="I166" s="150">
        <f t="shared" si="2"/>
        <v>24503.17</v>
      </c>
    </row>
    <row r="167" spans="1:9" x14ac:dyDescent="0.2">
      <c r="A167" s="141" t="s">
        <v>214</v>
      </c>
      <c r="B167" t="str">
        <f>IFERROR(VLOOKUP(A167,'District List'!$A$2:$C$317,3,0),"")</f>
        <v>Mill A</v>
      </c>
      <c r="C167" s="150"/>
      <c r="D167">
        <v>12028.97</v>
      </c>
      <c r="E167">
        <v>1100.9100000000001</v>
      </c>
      <c r="F167" s="150">
        <v>12707.02</v>
      </c>
      <c r="H167" s="150">
        <v>-2163.4899999999998</v>
      </c>
      <c r="I167" s="150">
        <f t="shared" si="2"/>
        <v>23673.410000000003</v>
      </c>
    </row>
    <row r="168" spans="1:9" x14ac:dyDescent="0.2">
      <c r="A168" s="141" t="s">
        <v>215</v>
      </c>
      <c r="B168" t="str">
        <f>IFERROR(VLOOKUP(A168,'District List'!$A$2:$C$317,3,0),"")</f>
        <v>Stevenson-Carson</v>
      </c>
      <c r="C168" s="150"/>
      <c r="D168">
        <v>111045.03</v>
      </c>
      <c r="E168">
        <v>16085.72</v>
      </c>
      <c r="F168" s="150">
        <v>167658.78</v>
      </c>
      <c r="G168">
        <v>20847</v>
      </c>
      <c r="H168" s="150">
        <v>-161753.9</v>
      </c>
      <c r="I168" s="150">
        <f t="shared" si="2"/>
        <v>153882.63000000003</v>
      </c>
    </row>
    <row r="169" spans="1:9" x14ac:dyDescent="0.2">
      <c r="A169" s="141" t="s">
        <v>216</v>
      </c>
      <c r="B169" t="str">
        <f>IFERROR(VLOOKUP(A169,'District List'!$A$2:$C$317,3,0),"")</f>
        <v>Everett</v>
      </c>
      <c r="C169" s="150"/>
      <c r="D169">
        <v>1155638.73</v>
      </c>
      <c r="E169">
        <v>11497556.619999999</v>
      </c>
      <c r="F169" s="150">
        <v>62201.329999999994</v>
      </c>
      <c r="G169">
        <v>50281</v>
      </c>
      <c r="H169" s="150">
        <v>-817962.42</v>
      </c>
      <c r="I169" s="150">
        <f t="shared" si="2"/>
        <v>11947715.26</v>
      </c>
    </row>
    <row r="170" spans="1:9" x14ac:dyDescent="0.2">
      <c r="A170" s="141" t="s">
        <v>217</v>
      </c>
      <c r="B170" t="str">
        <f>IFERROR(VLOOKUP(A170,'District List'!$A$2:$C$317,3,0),"")</f>
        <v>Lake Stevens</v>
      </c>
      <c r="C170" s="150"/>
      <c r="D170">
        <v>524513.52</v>
      </c>
      <c r="E170">
        <v>393586.61</v>
      </c>
      <c r="F170" s="150">
        <v>895096.54</v>
      </c>
      <c r="G170">
        <v>209094.86</v>
      </c>
      <c r="H170" s="150">
        <v>-217801.78</v>
      </c>
      <c r="I170" s="150">
        <f t="shared" si="2"/>
        <v>1804489.7499999998</v>
      </c>
    </row>
    <row r="171" spans="1:9" x14ac:dyDescent="0.2">
      <c r="A171" s="141" t="s">
        <v>218</v>
      </c>
      <c r="B171" t="str">
        <f>IFERROR(VLOOKUP(A171,'District List'!$A$2:$C$317,3,0),"")</f>
        <v>Mukilteo</v>
      </c>
      <c r="C171" s="150"/>
      <c r="D171">
        <v>737552.71</v>
      </c>
      <c r="E171">
        <v>500852.35</v>
      </c>
      <c r="F171" s="150">
        <v>1172552.8500000001</v>
      </c>
      <c r="G171">
        <v>211093.51</v>
      </c>
      <c r="H171" s="150">
        <v>-501265.64</v>
      </c>
      <c r="I171" s="150">
        <f t="shared" si="2"/>
        <v>2120785.7799999998</v>
      </c>
    </row>
    <row r="172" spans="1:9" x14ac:dyDescent="0.2">
      <c r="A172" s="141" t="s">
        <v>219</v>
      </c>
      <c r="B172" t="str">
        <f>IFERROR(VLOOKUP(A172,'District List'!$A$2:$C$317,3,0),"")</f>
        <v>Edmonds</v>
      </c>
      <c r="C172" s="150"/>
      <c r="D172">
        <v>1045713.91</v>
      </c>
      <c r="E172">
        <v>128015.05</v>
      </c>
      <c r="F172" s="150">
        <v>2588903.66</v>
      </c>
      <c r="G172">
        <v>365871</v>
      </c>
      <c r="H172" s="150">
        <v>-742621.07</v>
      </c>
      <c r="I172" s="150">
        <f t="shared" si="2"/>
        <v>3385882.5500000003</v>
      </c>
    </row>
    <row r="173" spans="1:9" x14ac:dyDescent="0.2">
      <c r="A173" s="141" t="s">
        <v>220</v>
      </c>
      <c r="B173" t="str">
        <f>IFERROR(VLOOKUP(A173,'District List'!$A$2:$C$317,3,0),"")</f>
        <v>Arlington</v>
      </c>
      <c r="C173" s="150"/>
      <c r="D173">
        <v>370733.54</v>
      </c>
      <c r="E173">
        <v>274048.82</v>
      </c>
      <c r="F173" s="150">
        <v>478243.40999999992</v>
      </c>
      <c r="G173">
        <v>129096</v>
      </c>
      <c r="H173" s="150">
        <v>-170224.09</v>
      </c>
      <c r="I173" s="150">
        <f t="shared" si="2"/>
        <v>1081897.68</v>
      </c>
    </row>
    <row r="174" spans="1:9" x14ac:dyDescent="0.2">
      <c r="A174" s="141" t="s">
        <v>221</v>
      </c>
      <c r="B174" t="str">
        <f>IFERROR(VLOOKUP(A174,'District List'!$A$2:$C$317,3,0),"")</f>
        <v>Marysville</v>
      </c>
      <c r="C174" s="150"/>
      <c r="D174">
        <v>544945.87</v>
      </c>
      <c r="E174">
        <v>324249.46000000002</v>
      </c>
      <c r="F174" s="150">
        <v>1004432.6299999999</v>
      </c>
      <c r="G174">
        <v>63570.04</v>
      </c>
      <c r="H174" s="150">
        <v>-530333.38</v>
      </c>
      <c r="I174" s="150">
        <f t="shared" si="2"/>
        <v>1406864.62</v>
      </c>
    </row>
    <row r="175" spans="1:9" x14ac:dyDescent="0.2">
      <c r="A175" s="141" t="s">
        <v>222</v>
      </c>
      <c r="B175" t="str">
        <f>IFERROR(VLOOKUP(A175,'District List'!$A$2:$C$317,3,0),"")</f>
        <v>Index</v>
      </c>
      <c r="C175" s="150"/>
      <c r="D175">
        <v>11196.6</v>
      </c>
      <c r="E175">
        <v>1975.1</v>
      </c>
      <c r="F175" s="150">
        <v>27193.56</v>
      </c>
      <c r="G175">
        <v>10382</v>
      </c>
      <c r="H175" s="150">
        <v>-2226.84</v>
      </c>
      <c r="I175" s="150">
        <f t="shared" si="2"/>
        <v>48520.42</v>
      </c>
    </row>
    <row r="176" spans="1:9" x14ac:dyDescent="0.2">
      <c r="A176" s="141" t="s">
        <v>223</v>
      </c>
      <c r="B176" t="str">
        <f>IFERROR(VLOOKUP(A176,'District List'!$A$2:$C$317,3,0),"")</f>
        <v>Monroe</v>
      </c>
      <c r="C176" s="150"/>
      <c r="D176">
        <v>383194.78</v>
      </c>
      <c r="E176">
        <v>394185.48</v>
      </c>
      <c r="F176" s="150">
        <v>490192.31999999995</v>
      </c>
      <c r="G176">
        <v>208600</v>
      </c>
      <c r="H176" s="150">
        <v>-187865.64</v>
      </c>
      <c r="I176" s="150">
        <f t="shared" si="2"/>
        <v>1288306.94</v>
      </c>
    </row>
    <row r="177" spans="1:9" x14ac:dyDescent="0.2">
      <c r="A177" s="141" t="s">
        <v>224</v>
      </c>
      <c r="B177" t="str">
        <f>IFERROR(VLOOKUP(A177,'District List'!$A$2:$C$317,3,0),"")</f>
        <v>Snohomish</v>
      </c>
      <c r="C177" s="150"/>
      <c r="D177">
        <v>445825.83</v>
      </c>
      <c r="E177">
        <v>414049.23</v>
      </c>
      <c r="F177" s="150">
        <v>701119.86</v>
      </c>
      <c r="G177">
        <v>200479.73</v>
      </c>
      <c r="H177" s="150">
        <v>-88240.94</v>
      </c>
      <c r="I177" s="150">
        <f t="shared" si="2"/>
        <v>1673233.71</v>
      </c>
    </row>
    <row r="178" spans="1:9" x14ac:dyDescent="0.2">
      <c r="A178" s="141" t="s">
        <v>225</v>
      </c>
      <c r="B178" t="str">
        <f>IFERROR(VLOOKUP(A178,'District List'!$A$2:$C$317,3,0),"")</f>
        <v>Lakewood</v>
      </c>
      <c r="C178" s="150"/>
      <c r="D178">
        <v>117186.74</v>
      </c>
      <c r="E178">
        <v>8294.1</v>
      </c>
      <c r="F178" s="150">
        <v>387466.19</v>
      </c>
      <c r="G178">
        <v>67438.61</v>
      </c>
      <c r="H178" s="150">
        <v>-131126.29999999999</v>
      </c>
      <c r="I178" s="150">
        <f t="shared" si="2"/>
        <v>449259.34</v>
      </c>
    </row>
    <row r="179" spans="1:9" x14ac:dyDescent="0.2">
      <c r="A179" s="141" t="s">
        <v>226</v>
      </c>
      <c r="B179" t="str">
        <f>IFERROR(VLOOKUP(A179,'District List'!$A$2:$C$317,3,0),"")</f>
        <v>Sultan</v>
      </c>
      <c r="C179" s="150"/>
      <c r="D179">
        <v>200267.28</v>
      </c>
      <c r="E179">
        <v>25619.09</v>
      </c>
      <c r="F179" s="150">
        <v>233389.86</v>
      </c>
      <c r="G179">
        <v>68030</v>
      </c>
      <c r="H179" s="150">
        <v>-101115</v>
      </c>
      <c r="I179" s="150">
        <f t="shared" si="2"/>
        <v>426191.23</v>
      </c>
    </row>
    <row r="180" spans="1:9" x14ac:dyDescent="0.2">
      <c r="A180" s="141" t="s">
        <v>227</v>
      </c>
      <c r="B180" t="str">
        <f>IFERROR(VLOOKUP(A180,'District List'!$A$2:$C$317,3,0),"")</f>
        <v>Darrington</v>
      </c>
      <c r="C180" s="150"/>
      <c r="D180">
        <v>37885.39</v>
      </c>
      <c r="E180">
        <v>105.45</v>
      </c>
      <c r="F180" s="150">
        <v>72711.89</v>
      </c>
      <c r="G180">
        <v>28832.16</v>
      </c>
      <c r="H180" s="150">
        <v>-43279.199999999997</v>
      </c>
      <c r="I180" s="150">
        <f t="shared" si="2"/>
        <v>96255.689999999988</v>
      </c>
    </row>
    <row r="181" spans="1:9" x14ac:dyDescent="0.2">
      <c r="A181" s="141" t="s">
        <v>228</v>
      </c>
      <c r="B181" t="str">
        <f>IFERROR(VLOOKUP(A181,'District List'!$A$2:$C$317,3,0),"")</f>
        <v>Granite Falls</v>
      </c>
      <c r="C181" s="150"/>
      <c r="D181">
        <v>238191.98</v>
      </c>
      <c r="E181">
        <v>1123663.6000000001</v>
      </c>
      <c r="F181" s="150">
        <v>23709.93</v>
      </c>
      <c r="G181">
        <v>64105.17</v>
      </c>
      <c r="H181" s="150">
        <v>-26148.19</v>
      </c>
      <c r="I181" s="150">
        <f t="shared" si="2"/>
        <v>1423522.49</v>
      </c>
    </row>
    <row r="182" spans="1:9" x14ac:dyDescent="0.2">
      <c r="A182" s="141" t="s">
        <v>229</v>
      </c>
      <c r="B182" t="str">
        <f>IFERROR(VLOOKUP(A182,'District List'!$A$2:$C$317,3,0),"")</f>
        <v>Stanwood-Camano</v>
      </c>
      <c r="C182" s="150"/>
      <c r="D182">
        <v>434986.42</v>
      </c>
      <c r="E182">
        <v>2842.25</v>
      </c>
      <c r="F182" s="150">
        <v>574365.02999999991</v>
      </c>
      <c r="G182">
        <v>94330</v>
      </c>
      <c r="H182" s="150">
        <v>-177965.01</v>
      </c>
      <c r="I182" s="150">
        <f t="shared" si="2"/>
        <v>928558.69</v>
      </c>
    </row>
    <row r="183" spans="1:9" x14ac:dyDescent="0.2">
      <c r="A183" s="141" t="s">
        <v>230</v>
      </c>
      <c r="B183" t="str">
        <f>IFERROR(VLOOKUP(A183,'District List'!$A$2:$C$317,3,0),"")</f>
        <v>Spokane</v>
      </c>
      <c r="C183" s="150"/>
      <c r="D183">
        <v>924.95</v>
      </c>
      <c r="E183">
        <v>11877114.84</v>
      </c>
      <c r="F183" s="150"/>
      <c r="H183" s="150"/>
      <c r="I183" s="150">
        <f t="shared" si="2"/>
        <v>11878039.789999999</v>
      </c>
    </row>
    <row r="184" spans="1:9" x14ac:dyDescent="0.2">
      <c r="A184" s="141" t="s">
        <v>231</v>
      </c>
      <c r="B184" t="str">
        <f>IFERROR(VLOOKUP(A184,'District List'!$A$2:$C$317,3,0),"")</f>
        <v>Orchard Prairie</v>
      </c>
      <c r="C184" s="150"/>
      <c r="D184">
        <v>3456.92</v>
      </c>
      <c r="E184">
        <v>399.28</v>
      </c>
      <c r="F184" s="150">
        <v>4303.4100000000008</v>
      </c>
      <c r="G184">
        <v>1667.21</v>
      </c>
      <c r="H184" s="150">
        <v>-5621.64</v>
      </c>
      <c r="I184" s="150">
        <f t="shared" si="2"/>
        <v>4205.1799999999994</v>
      </c>
    </row>
    <row r="185" spans="1:9" x14ac:dyDescent="0.2">
      <c r="A185" s="141" t="s">
        <v>232</v>
      </c>
      <c r="B185" t="str">
        <f>IFERROR(VLOOKUP(A185,'District List'!$A$2:$C$317,3,0),"")</f>
        <v>Great Northern</v>
      </c>
      <c r="C185" s="150"/>
      <c r="D185">
        <v>6660.26</v>
      </c>
      <c r="F185" s="150">
        <v>8566.2800000000007</v>
      </c>
      <c r="G185">
        <v>5585.3</v>
      </c>
      <c r="H185" s="150">
        <v>-182</v>
      </c>
      <c r="I185" s="150">
        <f t="shared" si="2"/>
        <v>20629.84</v>
      </c>
    </row>
    <row r="186" spans="1:9" x14ac:dyDescent="0.2">
      <c r="A186" s="141" t="s">
        <v>233</v>
      </c>
      <c r="B186" t="str">
        <f>IFERROR(VLOOKUP(A186,'District List'!$A$2:$C$317,3,0),"")</f>
        <v>Nine Mile Falls</v>
      </c>
      <c r="C186" s="150"/>
      <c r="D186">
        <v>142858.66</v>
      </c>
      <c r="E186">
        <v>1133113.08</v>
      </c>
      <c r="F186" s="150">
        <v>5701.46</v>
      </c>
      <c r="H186" s="150"/>
      <c r="I186" s="150">
        <f t="shared" si="2"/>
        <v>1281673.2</v>
      </c>
    </row>
    <row r="187" spans="1:9" x14ac:dyDescent="0.2">
      <c r="A187" s="141" t="s">
        <v>234</v>
      </c>
      <c r="B187" t="str">
        <f>IFERROR(VLOOKUP(A187,'District List'!$A$2:$C$317,3,0),"")</f>
        <v>Medical Lake</v>
      </c>
      <c r="C187" s="150"/>
      <c r="D187">
        <v>99478.86</v>
      </c>
      <c r="E187">
        <v>22021.200000000001</v>
      </c>
      <c r="F187" s="150">
        <v>197838.16</v>
      </c>
      <c r="G187">
        <v>59197.14</v>
      </c>
      <c r="H187" s="150">
        <v>-109412.21</v>
      </c>
      <c r="I187" s="150">
        <f t="shared" si="2"/>
        <v>269123.14999999997</v>
      </c>
    </row>
    <row r="188" spans="1:9" x14ac:dyDescent="0.2">
      <c r="A188" s="141" t="s">
        <v>235</v>
      </c>
      <c r="B188" t="str">
        <f>IFERROR(VLOOKUP(A188,'District List'!$A$2:$C$317,3,0),"")</f>
        <v>Mead</v>
      </c>
      <c r="C188" s="150"/>
      <c r="D188">
        <v>719036.77</v>
      </c>
      <c r="E188">
        <v>170346.54</v>
      </c>
      <c r="F188" s="150">
        <v>989385.79</v>
      </c>
      <c r="G188">
        <v>145329.60999999999</v>
      </c>
      <c r="H188" s="150">
        <v>-415254.82</v>
      </c>
      <c r="I188" s="150">
        <f t="shared" si="2"/>
        <v>1608843.89</v>
      </c>
    </row>
    <row r="189" spans="1:9" x14ac:dyDescent="0.2">
      <c r="A189" s="141" t="s">
        <v>236</v>
      </c>
      <c r="B189" t="str">
        <f>IFERROR(VLOOKUP(A189,'District List'!$A$2:$C$317,3,0),"")</f>
        <v>Central Valley</v>
      </c>
      <c r="C189" s="150"/>
      <c r="D189">
        <v>781118.58</v>
      </c>
      <c r="E189">
        <v>495329.74</v>
      </c>
      <c r="F189" s="150">
        <v>991302.66</v>
      </c>
      <c r="G189">
        <v>160977.04</v>
      </c>
      <c r="H189" s="150">
        <v>-260805</v>
      </c>
      <c r="I189" s="150">
        <f t="shared" si="2"/>
        <v>2167923.02</v>
      </c>
    </row>
    <row r="190" spans="1:9" x14ac:dyDescent="0.2">
      <c r="A190" s="141" t="s">
        <v>237</v>
      </c>
      <c r="B190" t="str">
        <f>IFERROR(VLOOKUP(A190,'District List'!$A$2:$C$317,3,0),"")</f>
        <v>Freeman</v>
      </c>
      <c r="C190" s="150"/>
      <c r="D190">
        <v>96514.22</v>
      </c>
      <c r="E190">
        <v>30391.55</v>
      </c>
      <c r="F190" s="150">
        <v>164327.97999999998</v>
      </c>
      <c r="G190">
        <v>44645.38</v>
      </c>
      <c r="H190" s="150">
        <v>-115622</v>
      </c>
      <c r="I190" s="150">
        <f t="shared" si="2"/>
        <v>220257.13</v>
      </c>
    </row>
    <row r="191" spans="1:9" x14ac:dyDescent="0.2">
      <c r="A191" s="141" t="s">
        <v>238</v>
      </c>
      <c r="B191" t="str">
        <f>IFERROR(VLOOKUP(A191,'District List'!$A$2:$C$317,3,0),"")</f>
        <v>Cheney</v>
      </c>
      <c r="C191" s="150"/>
      <c r="D191">
        <v>832674.16</v>
      </c>
      <c r="E191">
        <v>148803.4</v>
      </c>
      <c r="F191" s="150">
        <v>439490.05000000005</v>
      </c>
      <c r="G191">
        <v>95990.66</v>
      </c>
      <c r="H191" s="150">
        <v>-456654.33</v>
      </c>
      <c r="I191" s="150">
        <f t="shared" si="2"/>
        <v>1060303.94</v>
      </c>
    </row>
    <row r="192" spans="1:9" x14ac:dyDescent="0.2">
      <c r="A192" s="141" t="s">
        <v>239</v>
      </c>
      <c r="B192" t="str">
        <f>IFERROR(VLOOKUP(A192,'District List'!$A$2:$C$317,3,0),"")</f>
        <v>East Valley No. 361 (Spokane)</v>
      </c>
      <c r="C192" s="150"/>
      <c r="D192">
        <v>264180</v>
      </c>
      <c r="E192">
        <v>197712.4</v>
      </c>
      <c r="F192" s="150">
        <v>396383.79</v>
      </c>
      <c r="G192">
        <v>72827.009999999995</v>
      </c>
      <c r="H192" s="150">
        <v>-103369</v>
      </c>
      <c r="I192" s="150">
        <f t="shared" si="2"/>
        <v>827734.2</v>
      </c>
    </row>
    <row r="193" spans="1:9" x14ac:dyDescent="0.2">
      <c r="A193" s="141" t="s">
        <v>240</v>
      </c>
      <c r="B193" t="str">
        <f>IFERROR(VLOOKUP(A193,'District List'!$A$2:$C$317,3,0),"")</f>
        <v>Liberty</v>
      </c>
      <c r="C193" s="150"/>
      <c r="D193">
        <v>104975.77</v>
      </c>
      <c r="E193">
        <v>11051.29</v>
      </c>
      <c r="F193" s="150">
        <v>82356.28</v>
      </c>
      <c r="G193">
        <v>61140.04</v>
      </c>
      <c r="H193" s="150">
        <v>-66669.45</v>
      </c>
      <c r="I193" s="150">
        <f t="shared" si="2"/>
        <v>192853.93</v>
      </c>
    </row>
    <row r="194" spans="1:9" x14ac:dyDescent="0.2">
      <c r="A194" s="141" t="s">
        <v>241</v>
      </c>
      <c r="B194" t="str">
        <f>IFERROR(VLOOKUP(A194,'District List'!$A$2:$C$317,3,0),"")</f>
        <v>West Valley No. 363 (Spokane)</v>
      </c>
      <c r="C194" s="150"/>
      <c r="D194">
        <v>173300.01</v>
      </c>
      <c r="E194">
        <v>38388.81</v>
      </c>
      <c r="F194" s="150">
        <v>278423.96999999997</v>
      </c>
      <c r="G194">
        <v>82162.84</v>
      </c>
      <c r="H194" s="150">
        <v>-162692.66</v>
      </c>
      <c r="I194" s="150">
        <f t="shared" si="2"/>
        <v>409582.97</v>
      </c>
    </row>
    <row r="195" spans="1:9" x14ac:dyDescent="0.2">
      <c r="A195" s="141" t="s">
        <v>242</v>
      </c>
      <c r="B195" t="str">
        <f>IFERROR(VLOOKUP(A195,'District List'!$A$2:$C$317,3,0),"")</f>
        <v>Deer Park</v>
      </c>
      <c r="C195" s="150"/>
      <c r="D195">
        <v>234597.04</v>
      </c>
      <c r="E195">
        <v>43628.23</v>
      </c>
      <c r="F195" s="150">
        <v>253403.63</v>
      </c>
      <c r="G195">
        <v>1434.84</v>
      </c>
      <c r="H195" s="150">
        <v>-121773.04</v>
      </c>
      <c r="I195" s="150">
        <f t="shared" ref="I195:I258" si="3">SUM(C195:H195)</f>
        <v>411290.7</v>
      </c>
    </row>
    <row r="196" spans="1:9" x14ac:dyDescent="0.2">
      <c r="A196" s="141" t="s">
        <v>243</v>
      </c>
      <c r="B196" t="str">
        <f>IFERROR(VLOOKUP(A196,'District List'!$A$2:$C$317,3,0),"")</f>
        <v>Riverside</v>
      </c>
      <c r="C196" s="150"/>
      <c r="E196">
        <v>1605436.11</v>
      </c>
      <c r="F196" s="150"/>
      <c r="H196" s="150"/>
      <c r="I196" s="150">
        <f t="shared" si="3"/>
        <v>1605436.11</v>
      </c>
    </row>
    <row r="197" spans="1:9" x14ac:dyDescent="0.2">
      <c r="A197" s="141" t="s">
        <v>638</v>
      </c>
      <c r="B197" t="str">
        <f>IFERROR(VLOOKUP(A197,'District List'!$A$2:$C$317,3,0),"")</f>
        <v>Spokane International Academy Charter</v>
      </c>
      <c r="C197" s="150"/>
      <c r="E197">
        <v>619226.61</v>
      </c>
      <c r="F197" s="150"/>
      <c r="H197" s="150"/>
      <c r="I197" s="150">
        <f t="shared" si="3"/>
        <v>619226.61</v>
      </c>
    </row>
    <row r="198" spans="1:9" x14ac:dyDescent="0.2">
      <c r="A198" s="141" t="s">
        <v>660</v>
      </c>
      <c r="B198" t="str">
        <f>IFERROR(VLOOKUP(A198,'District List'!$A$2:$C$317,3,0),"")</f>
        <v>Lumen Charter</v>
      </c>
      <c r="C198" s="150"/>
      <c r="E198">
        <v>372</v>
      </c>
      <c r="F198" s="150"/>
      <c r="H198" s="150"/>
      <c r="I198" s="150">
        <f t="shared" si="3"/>
        <v>372</v>
      </c>
    </row>
    <row r="199" spans="1:9" x14ac:dyDescent="0.2">
      <c r="A199" s="141" t="s">
        <v>636</v>
      </c>
      <c r="B199" t="str">
        <f>IFERROR(VLOOKUP(A199,'District List'!$A$2:$C$317,3,0),"")</f>
        <v>Pride Prep Charter</v>
      </c>
      <c r="C199" s="150"/>
      <c r="E199">
        <v>770504.42</v>
      </c>
      <c r="F199" s="150"/>
      <c r="H199" s="150"/>
      <c r="I199" s="150">
        <f t="shared" si="3"/>
        <v>770504.42</v>
      </c>
    </row>
    <row r="200" spans="1:9" x14ac:dyDescent="0.2">
      <c r="A200" s="141" t="s">
        <v>244</v>
      </c>
      <c r="B200" t="str">
        <f>IFERROR(VLOOKUP(A200,'District List'!$A$2:$C$317,3,0),"")</f>
        <v>Onion Creek</v>
      </c>
      <c r="C200" s="150"/>
      <c r="D200">
        <v>14422.58</v>
      </c>
      <c r="E200">
        <v>1916.55</v>
      </c>
      <c r="F200" s="150">
        <v>19458.14</v>
      </c>
      <c r="G200">
        <v>4007.64</v>
      </c>
      <c r="H200" s="150">
        <v>-1588</v>
      </c>
      <c r="I200" s="150">
        <f t="shared" si="3"/>
        <v>38216.909999999996</v>
      </c>
    </row>
    <row r="201" spans="1:9" x14ac:dyDescent="0.2">
      <c r="A201" s="141" t="s">
        <v>245</v>
      </c>
      <c r="B201" t="str">
        <f>IFERROR(VLOOKUP(A201,'District List'!$A$2:$C$317,3,0),"")</f>
        <v>Chewelah</v>
      </c>
      <c r="C201" s="150"/>
      <c r="D201">
        <v>88657.55</v>
      </c>
      <c r="E201">
        <v>5282.25</v>
      </c>
      <c r="F201" s="150">
        <v>200334.81999999998</v>
      </c>
      <c r="G201">
        <v>22941.61</v>
      </c>
      <c r="H201" s="150">
        <v>-56432.86</v>
      </c>
      <c r="I201" s="150">
        <f t="shared" si="3"/>
        <v>260783.37</v>
      </c>
    </row>
    <row r="202" spans="1:9" x14ac:dyDescent="0.2">
      <c r="A202" s="141" t="s">
        <v>246</v>
      </c>
      <c r="B202" t="str">
        <f>IFERROR(VLOOKUP(A202,'District List'!$A$2:$C$317,3,0),"")</f>
        <v>Wellpinit</v>
      </c>
      <c r="C202" s="150"/>
      <c r="D202">
        <v>55050.32</v>
      </c>
      <c r="E202">
        <v>2205.3000000000002</v>
      </c>
      <c r="F202" s="150">
        <v>163636.54</v>
      </c>
      <c r="G202">
        <v>27280.95</v>
      </c>
      <c r="H202" s="150">
        <v>-106024.91</v>
      </c>
      <c r="I202" s="150">
        <f t="shared" si="3"/>
        <v>142148.20000000001</v>
      </c>
    </row>
    <row r="203" spans="1:9" x14ac:dyDescent="0.2">
      <c r="A203" s="141" t="s">
        <v>247</v>
      </c>
      <c r="B203" t="str">
        <f>IFERROR(VLOOKUP(A203,'District List'!$A$2:$C$317,3,0),"")</f>
        <v>Valley</v>
      </c>
      <c r="C203" s="150"/>
      <c r="D203">
        <v>22.37</v>
      </c>
      <c r="E203">
        <v>16117.87</v>
      </c>
      <c r="F203" s="150">
        <v>376949.68000000005</v>
      </c>
      <c r="G203">
        <v>45723.91</v>
      </c>
      <c r="H203" s="150">
        <v>-20318.77</v>
      </c>
      <c r="I203" s="150">
        <f t="shared" si="3"/>
        <v>418495.06000000006</v>
      </c>
    </row>
    <row r="204" spans="1:9" x14ac:dyDescent="0.2">
      <c r="A204" s="141" t="s">
        <v>248</v>
      </c>
      <c r="B204" t="str">
        <f>IFERROR(VLOOKUP(A204,'District List'!$A$2:$C$317,3,0),"")</f>
        <v>Colville</v>
      </c>
      <c r="C204" s="150"/>
      <c r="E204">
        <v>1970692.5</v>
      </c>
      <c r="F204" s="150"/>
      <c r="H204" s="150"/>
      <c r="I204" s="150">
        <f t="shared" si="3"/>
        <v>1970692.5</v>
      </c>
    </row>
    <row r="205" spans="1:9" x14ac:dyDescent="0.2">
      <c r="A205" s="141" t="s">
        <v>252</v>
      </c>
      <c r="B205" t="str">
        <f>IFERROR(VLOOKUP(A205,'District List'!$A$2:$C$317,3,0),"")</f>
        <v>Columbia No. 206 (Stevens)</v>
      </c>
      <c r="C205" s="150"/>
      <c r="D205">
        <v>38593.81</v>
      </c>
      <c r="E205">
        <v>12419.91</v>
      </c>
      <c r="F205" s="150">
        <v>91559.88</v>
      </c>
      <c r="G205">
        <v>19381</v>
      </c>
      <c r="H205" s="150">
        <v>-42889.61</v>
      </c>
      <c r="I205" s="150">
        <f t="shared" si="3"/>
        <v>119064.99</v>
      </c>
    </row>
    <row r="206" spans="1:9" x14ac:dyDescent="0.2">
      <c r="A206" s="141" t="s">
        <v>253</v>
      </c>
      <c r="B206" t="str">
        <f>IFERROR(VLOOKUP(A206,'District List'!$A$2:$C$317,3,0),"")</f>
        <v>Mary Walker</v>
      </c>
      <c r="C206" s="150"/>
      <c r="D206">
        <v>4664.51</v>
      </c>
      <c r="E206">
        <v>3740.43</v>
      </c>
      <c r="F206" s="150">
        <v>147852.64000000001</v>
      </c>
      <c r="G206">
        <v>59609.15</v>
      </c>
      <c r="H206" s="150">
        <v>-148506</v>
      </c>
      <c r="I206" s="150">
        <f t="shared" si="3"/>
        <v>67360.73000000001</v>
      </c>
    </row>
    <row r="207" spans="1:9" x14ac:dyDescent="0.2">
      <c r="A207" s="141" t="s">
        <v>254</v>
      </c>
      <c r="B207" t="str">
        <f>IFERROR(VLOOKUP(A207,'District List'!$A$2:$C$317,3,0),"")</f>
        <v>Northport</v>
      </c>
      <c r="C207" s="150"/>
      <c r="D207">
        <v>35033.39</v>
      </c>
      <c r="E207">
        <v>4501.18</v>
      </c>
      <c r="F207" s="150">
        <v>70823.92</v>
      </c>
      <c r="G207">
        <v>14303.05</v>
      </c>
      <c r="H207" s="150"/>
      <c r="I207" s="150">
        <f t="shared" si="3"/>
        <v>124661.54</v>
      </c>
    </row>
    <row r="208" spans="1:9" x14ac:dyDescent="0.2">
      <c r="A208" s="141" t="s">
        <v>255</v>
      </c>
      <c r="B208" t="str">
        <f>IFERROR(VLOOKUP(A208,'District List'!$A$2:$C$317,3,0),"")</f>
        <v>Kettle Falls</v>
      </c>
      <c r="C208" s="150"/>
      <c r="D208">
        <v>92413.68</v>
      </c>
      <c r="E208">
        <v>11561.73</v>
      </c>
      <c r="F208" s="150">
        <v>218172.86999999997</v>
      </c>
      <c r="G208">
        <v>34724.9</v>
      </c>
      <c r="H208" s="150">
        <v>-73934.899999999994</v>
      </c>
      <c r="I208" s="150">
        <f t="shared" si="3"/>
        <v>282938.28000000003</v>
      </c>
    </row>
    <row r="209" spans="1:9" x14ac:dyDescent="0.2">
      <c r="A209" s="141" t="s">
        <v>256</v>
      </c>
      <c r="B209" t="str">
        <f>IFERROR(VLOOKUP(A209,'District List'!$A$2:$C$317,3,0),"")</f>
        <v>Yelm</v>
      </c>
      <c r="C209" s="150"/>
      <c r="D209">
        <v>443907.35</v>
      </c>
      <c r="E209">
        <v>98606.14</v>
      </c>
      <c r="F209" s="150">
        <v>549901.36</v>
      </c>
      <c r="G209">
        <v>127671.12</v>
      </c>
      <c r="H209" s="150">
        <v>-107209.83</v>
      </c>
      <c r="I209" s="150">
        <f t="shared" si="3"/>
        <v>1112876.1400000001</v>
      </c>
    </row>
    <row r="210" spans="1:9" x14ac:dyDescent="0.2">
      <c r="A210" s="141" t="s">
        <v>257</v>
      </c>
      <c r="B210" t="str">
        <f>IFERROR(VLOOKUP(A210,'District List'!$A$2:$C$317,3,0),"")</f>
        <v>North Thurston</v>
      </c>
      <c r="C210" s="150"/>
      <c r="D210">
        <v>771289.84</v>
      </c>
      <c r="E210">
        <v>317491.19</v>
      </c>
      <c r="F210" s="150">
        <v>1136047.3600000001</v>
      </c>
      <c r="G210">
        <v>247451.06</v>
      </c>
      <c r="H210" s="150">
        <v>-452180.22</v>
      </c>
      <c r="I210" s="150">
        <f t="shared" si="3"/>
        <v>2020099.2300000002</v>
      </c>
    </row>
    <row r="211" spans="1:9" x14ac:dyDescent="0.2">
      <c r="A211" s="141" t="s">
        <v>258</v>
      </c>
      <c r="B211" t="str">
        <f>IFERROR(VLOOKUP(A211,'District List'!$A$2:$C$317,3,0),"")</f>
        <v>Tumwater</v>
      </c>
      <c r="C211" s="150">
        <v>25332.240000000002</v>
      </c>
      <c r="D211">
        <v>378867.45</v>
      </c>
      <c r="E211">
        <v>275008.25</v>
      </c>
      <c r="F211" s="150">
        <v>622666.16999999993</v>
      </c>
      <c r="G211">
        <v>131406.23000000001</v>
      </c>
      <c r="H211" s="150">
        <v>-255743</v>
      </c>
      <c r="I211" s="150">
        <f t="shared" si="3"/>
        <v>1177537.3399999999</v>
      </c>
    </row>
    <row r="212" spans="1:9" x14ac:dyDescent="0.2">
      <c r="A212" s="141" t="s">
        <v>259</v>
      </c>
      <c r="B212" t="str">
        <f>IFERROR(VLOOKUP(A212,'District List'!$A$2:$C$317,3,0),"")</f>
        <v>Olympia</v>
      </c>
      <c r="C212" s="150"/>
      <c r="D212">
        <v>512425.35</v>
      </c>
      <c r="E212">
        <v>41512.92</v>
      </c>
      <c r="F212" s="150">
        <v>634986.40999999992</v>
      </c>
      <c r="G212">
        <v>202032.86</v>
      </c>
      <c r="H212" s="150">
        <v>-239755.41</v>
      </c>
      <c r="I212" s="150">
        <f t="shared" si="3"/>
        <v>1151202.1300000001</v>
      </c>
    </row>
    <row r="213" spans="1:9" x14ac:dyDescent="0.2">
      <c r="A213" s="141" t="s">
        <v>260</v>
      </c>
      <c r="B213" t="str">
        <f>IFERROR(VLOOKUP(A213,'District List'!$A$2:$C$317,3,0),"")</f>
        <v>Rainier</v>
      </c>
      <c r="C213" s="150"/>
      <c r="D213">
        <v>51804.98</v>
      </c>
      <c r="E213">
        <v>6598.51</v>
      </c>
      <c r="F213" s="150">
        <v>75888.289999999994</v>
      </c>
      <c r="G213">
        <v>23816.58</v>
      </c>
      <c r="H213" s="150">
        <v>-21276.5</v>
      </c>
      <c r="I213" s="150">
        <f t="shared" si="3"/>
        <v>136831.85999999999</v>
      </c>
    </row>
    <row r="214" spans="1:9" x14ac:dyDescent="0.2">
      <c r="A214" s="141" t="s">
        <v>261</v>
      </c>
      <c r="B214" t="str">
        <f>IFERROR(VLOOKUP(A214,'District List'!$A$2:$C$317,3,0),"")</f>
        <v>Griffin</v>
      </c>
      <c r="C214" s="150">
        <v>18420.52</v>
      </c>
      <c r="D214">
        <v>47293.57</v>
      </c>
      <c r="E214">
        <v>6173.48</v>
      </c>
      <c r="F214" s="150">
        <v>140980.51</v>
      </c>
      <c r="G214">
        <v>26108.79</v>
      </c>
      <c r="H214" s="150">
        <v>-48806.34</v>
      </c>
      <c r="I214" s="150">
        <f t="shared" si="3"/>
        <v>190170.53000000003</v>
      </c>
    </row>
    <row r="215" spans="1:9" x14ac:dyDescent="0.2">
      <c r="A215" s="141" t="s">
        <v>262</v>
      </c>
      <c r="B215" t="str">
        <f>IFERROR(VLOOKUP(A215,'District List'!$A$2:$C$317,3,0),"")</f>
        <v>Rochester</v>
      </c>
      <c r="C215" s="150"/>
      <c r="E215">
        <v>2666872.33</v>
      </c>
      <c r="F215" s="150"/>
      <c r="H215" s="150"/>
      <c r="I215" s="150">
        <f t="shared" si="3"/>
        <v>2666872.33</v>
      </c>
    </row>
    <row r="216" spans="1:9" x14ac:dyDescent="0.2">
      <c r="A216" s="141" t="s">
        <v>263</v>
      </c>
      <c r="B216" t="str">
        <f>IFERROR(VLOOKUP(A216,'District List'!$A$2:$C$317,3,0),"")</f>
        <v>Tenino</v>
      </c>
      <c r="C216" s="150"/>
      <c r="E216">
        <v>1300581.31</v>
      </c>
      <c r="F216" s="150"/>
      <c r="H216" s="150">
        <v>-121837.83</v>
      </c>
      <c r="I216" s="150">
        <f t="shared" si="3"/>
        <v>1178743.48</v>
      </c>
    </row>
    <row r="217" spans="1:9" x14ac:dyDescent="0.2">
      <c r="A217" s="141" t="s">
        <v>645</v>
      </c>
      <c r="B217" t="str">
        <f>IFERROR(VLOOKUP(A217,'District List'!$A$2:$C$317,3,0),"")</f>
        <v/>
      </c>
      <c r="C217" s="150"/>
      <c r="D217">
        <v>50749.66</v>
      </c>
      <c r="E217">
        <v>49771.54</v>
      </c>
      <c r="F217" s="150"/>
      <c r="H217" s="150"/>
      <c r="I217" s="150">
        <f t="shared" si="3"/>
        <v>100521.20000000001</v>
      </c>
    </row>
    <row r="218" spans="1:9" x14ac:dyDescent="0.2">
      <c r="A218" s="141" t="s">
        <v>264</v>
      </c>
      <c r="B218" t="str">
        <f>IFERROR(VLOOKUP(A218,'District List'!$A$2:$C$317,3,0),"")</f>
        <v>Wahkiakum</v>
      </c>
      <c r="C218" s="150"/>
      <c r="D218">
        <v>90067.08</v>
      </c>
      <c r="F218" s="150">
        <v>42677.279999999999</v>
      </c>
      <c r="G218">
        <v>22446</v>
      </c>
      <c r="H218" s="150">
        <v>-71975.320000000007</v>
      </c>
      <c r="I218" s="150">
        <f t="shared" si="3"/>
        <v>83215.039999999979</v>
      </c>
    </row>
    <row r="219" spans="1:9" x14ac:dyDescent="0.2">
      <c r="A219" s="141" t="s">
        <v>265</v>
      </c>
      <c r="B219" t="str">
        <f>IFERROR(VLOOKUP(A219,'District List'!$A$2:$C$317,3,0),"")</f>
        <v>Dixie</v>
      </c>
      <c r="C219" s="150">
        <v>10868.63</v>
      </c>
      <c r="D219">
        <v>17160.919999999998</v>
      </c>
      <c r="E219">
        <v>5460.58</v>
      </c>
      <c r="F219" s="150">
        <v>15.18</v>
      </c>
      <c r="H219" s="150"/>
      <c r="I219" s="150">
        <f t="shared" si="3"/>
        <v>33505.31</v>
      </c>
    </row>
    <row r="220" spans="1:9" x14ac:dyDescent="0.2">
      <c r="A220" s="141" t="s">
        <v>266</v>
      </c>
      <c r="B220" t="str">
        <f>IFERROR(VLOOKUP(A220,'District List'!$A$2:$C$317,3,0),"")</f>
        <v>Walla Walla</v>
      </c>
      <c r="C220" s="150"/>
      <c r="D220">
        <v>185380.93</v>
      </c>
      <c r="E220">
        <v>32428.25</v>
      </c>
      <c r="F220" s="150">
        <v>557085.98</v>
      </c>
      <c r="G220">
        <v>7087.55</v>
      </c>
      <c r="H220" s="150">
        <v>-325051.2</v>
      </c>
      <c r="I220" s="150">
        <f t="shared" si="3"/>
        <v>456931.50999999995</v>
      </c>
    </row>
    <row r="221" spans="1:9" x14ac:dyDescent="0.2">
      <c r="A221" s="141" t="s">
        <v>267</v>
      </c>
      <c r="B221" t="str">
        <f>IFERROR(VLOOKUP(A221,'District List'!$A$2:$C$317,3,0),"")</f>
        <v>College Place</v>
      </c>
      <c r="C221" s="150"/>
      <c r="D221">
        <v>78869.45</v>
      </c>
      <c r="E221">
        <v>21421.87</v>
      </c>
      <c r="F221" s="150">
        <v>86690.310000000012</v>
      </c>
      <c r="G221">
        <v>77497.88</v>
      </c>
      <c r="H221" s="150">
        <v>-159040.54999999999</v>
      </c>
      <c r="I221" s="150">
        <f t="shared" si="3"/>
        <v>105438.96000000002</v>
      </c>
    </row>
    <row r="222" spans="1:9" x14ac:dyDescent="0.2">
      <c r="A222" s="141" t="s">
        <v>268</v>
      </c>
      <c r="B222" t="str">
        <f>IFERROR(VLOOKUP(A222,'District List'!$A$2:$C$317,3,0),"")</f>
        <v>Touchet</v>
      </c>
      <c r="C222" s="150"/>
      <c r="D222">
        <v>21294.47</v>
      </c>
      <c r="E222">
        <v>4116.1899999999996</v>
      </c>
      <c r="F222" s="150">
        <v>28814.239999999998</v>
      </c>
      <c r="G222">
        <v>13491.95</v>
      </c>
      <c r="H222" s="150">
        <v>-25683.15</v>
      </c>
      <c r="I222" s="150">
        <f t="shared" si="3"/>
        <v>42033.69999999999</v>
      </c>
    </row>
    <row r="223" spans="1:9" x14ac:dyDescent="0.2">
      <c r="A223" s="141" t="s">
        <v>269</v>
      </c>
      <c r="B223" t="str">
        <f>IFERROR(VLOOKUP(A223,'District List'!$A$2:$C$317,3,0),"")</f>
        <v>Columbia No. 400 (Walla Walla)</v>
      </c>
      <c r="C223" s="150"/>
      <c r="D223">
        <v>56133.11</v>
      </c>
      <c r="E223">
        <v>5637.91</v>
      </c>
      <c r="F223" s="150">
        <v>82053.11</v>
      </c>
      <c r="G223">
        <v>17949.55</v>
      </c>
      <c r="H223" s="150">
        <v>-23859.65</v>
      </c>
      <c r="I223" s="150">
        <f t="shared" si="3"/>
        <v>137914.03</v>
      </c>
    </row>
    <row r="224" spans="1:9" x14ac:dyDescent="0.2">
      <c r="A224" s="141" t="s">
        <v>270</v>
      </c>
      <c r="B224" t="str">
        <f>IFERROR(VLOOKUP(A224,'District List'!$A$2:$C$317,3,0),"")</f>
        <v>Waitsburg</v>
      </c>
      <c r="C224" s="150"/>
      <c r="D224">
        <v>15111.51</v>
      </c>
      <c r="E224">
        <v>1244.2</v>
      </c>
      <c r="F224" s="150">
        <v>41833.539999999994</v>
      </c>
      <c r="G224">
        <v>11996.44</v>
      </c>
      <c r="H224" s="150">
        <v>-21553.19</v>
      </c>
      <c r="I224" s="150">
        <f t="shared" si="3"/>
        <v>48632.499999999985</v>
      </c>
    </row>
    <row r="225" spans="1:9" x14ac:dyDescent="0.2">
      <c r="A225" s="141" t="s">
        <v>271</v>
      </c>
      <c r="B225" t="str">
        <f>IFERROR(VLOOKUP(A225,'District List'!$A$2:$C$317,3,0),"")</f>
        <v>Prescott</v>
      </c>
      <c r="C225" s="150"/>
      <c r="D225">
        <v>83709.53</v>
      </c>
      <c r="E225">
        <v>5173.17</v>
      </c>
      <c r="F225" s="150">
        <v>62901.039999999994</v>
      </c>
      <c r="G225">
        <v>20766.05</v>
      </c>
      <c r="H225" s="150"/>
      <c r="I225" s="150">
        <f t="shared" si="3"/>
        <v>172549.78999999998</v>
      </c>
    </row>
    <row r="226" spans="1:9" x14ac:dyDescent="0.2">
      <c r="A226" s="141" t="s">
        <v>272</v>
      </c>
      <c r="B226" t="str">
        <f>IFERROR(VLOOKUP(A226,'District List'!$A$2:$C$317,3,0),"")</f>
        <v>Bellingham</v>
      </c>
      <c r="C226" s="150"/>
      <c r="D226">
        <v>529620.1</v>
      </c>
      <c r="E226">
        <v>45181.83</v>
      </c>
      <c r="F226" s="150">
        <v>696931.90000000014</v>
      </c>
      <c r="G226">
        <v>91822.64</v>
      </c>
      <c r="H226" s="150">
        <v>-461533.14</v>
      </c>
      <c r="I226" s="150">
        <f t="shared" si="3"/>
        <v>902023.33</v>
      </c>
    </row>
    <row r="227" spans="1:9" x14ac:dyDescent="0.2">
      <c r="A227" s="141" t="s">
        <v>273</v>
      </c>
      <c r="B227" t="str">
        <f>IFERROR(VLOOKUP(A227,'District List'!$A$2:$C$317,3,0),"")</f>
        <v>Ferndale</v>
      </c>
      <c r="C227" s="150"/>
      <c r="D227">
        <v>322008.26</v>
      </c>
      <c r="E227">
        <v>45233.27</v>
      </c>
      <c r="F227" s="150">
        <v>369894.22000000003</v>
      </c>
      <c r="G227">
        <v>85526.399999999994</v>
      </c>
      <c r="H227" s="150">
        <v>-259482.88</v>
      </c>
      <c r="I227" s="150">
        <f t="shared" si="3"/>
        <v>563179.27</v>
      </c>
    </row>
    <row r="228" spans="1:9" x14ac:dyDescent="0.2">
      <c r="A228" s="141" t="s">
        <v>274</v>
      </c>
      <c r="B228" t="str">
        <f>IFERROR(VLOOKUP(A228,'District List'!$A$2:$C$317,3,0),"")</f>
        <v>Blaine</v>
      </c>
      <c r="C228" s="150"/>
      <c r="D228">
        <v>96405.56</v>
      </c>
      <c r="E228">
        <v>30521.35</v>
      </c>
      <c r="F228" s="150">
        <v>211902.54</v>
      </c>
      <c r="G228">
        <v>75832.36</v>
      </c>
      <c r="H228" s="150">
        <v>-50278.559999999998</v>
      </c>
      <c r="I228" s="150">
        <f t="shared" si="3"/>
        <v>364383.25</v>
      </c>
    </row>
    <row r="229" spans="1:9" x14ac:dyDescent="0.2">
      <c r="A229" s="141" t="s">
        <v>275</v>
      </c>
      <c r="B229" t="str">
        <f>IFERROR(VLOOKUP(A229,'District List'!$A$2:$C$317,3,0),"")</f>
        <v>Lynden</v>
      </c>
      <c r="C229" s="150"/>
      <c r="D229">
        <v>175959.99</v>
      </c>
      <c r="E229">
        <v>21699.83</v>
      </c>
      <c r="F229" s="150">
        <v>252577.88</v>
      </c>
      <c r="G229">
        <v>67338</v>
      </c>
      <c r="H229" s="150">
        <v>-183090</v>
      </c>
      <c r="I229" s="150">
        <f t="shared" si="3"/>
        <v>334485.7</v>
      </c>
    </row>
    <row r="230" spans="1:9" x14ac:dyDescent="0.2">
      <c r="A230" s="141" t="s">
        <v>276</v>
      </c>
      <c r="B230" t="str">
        <f>IFERROR(VLOOKUP(A230,'District List'!$A$2:$C$317,3,0),"")</f>
        <v>Meridian</v>
      </c>
      <c r="C230" s="150"/>
      <c r="D230">
        <v>116236.6</v>
      </c>
      <c r="E230">
        <v>27028.74</v>
      </c>
      <c r="F230" s="150">
        <v>139249.96</v>
      </c>
      <c r="G230">
        <v>54369</v>
      </c>
      <c r="H230" s="150">
        <v>-117436.94</v>
      </c>
      <c r="I230" s="150">
        <f t="shared" si="3"/>
        <v>219447.36</v>
      </c>
    </row>
    <row r="231" spans="1:9" x14ac:dyDescent="0.2">
      <c r="A231" s="141" t="s">
        <v>277</v>
      </c>
      <c r="B231" t="str">
        <f>IFERROR(VLOOKUP(A231,'District List'!$A$2:$C$317,3,0),"")</f>
        <v>Nooksack Valley</v>
      </c>
      <c r="C231" s="150"/>
      <c r="D231">
        <v>178446.43</v>
      </c>
      <c r="E231">
        <v>6638.34</v>
      </c>
      <c r="F231" s="150">
        <v>284005.19</v>
      </c>
      <c r="G231">
        <v>60881</v>
      </c>
      <c r="H231" s="150">
        <v>-370666.11</v>
      </c>
      <c r="I231" s="150">
        <f t="shared" si="3"/>
        <v>159304.84999999998</v>
      </c>
    </row>
    <row r="232" spans="1:9" x14ac:dyDescent="0.2">
      <c r="A232" s="141" t="s">
        <v>278</v>
      </c>
      <c r="B232" t="str">
        <f>IFERROR(VLOOKUP(A232,'District List'!$A$2:$C$317,3,0),"")</f>
        <v xml:space="preserve">Mount Baker </v>
      </c>
      <c r="C232" s="150"/>
      <c r="D232">
        <v>275638</v>
      </c>
      <c r="E232">
        <v>102678.59</v>
      </c>
      <c r="F232" s="150">
        <v>290943.89</v>
      </c>
      <c r="G232">
        <v>84251</v>
      </c>
      <c r="H232" s="150">
        <v>-158772.9</v>
      </c>
      <c r="I232" s="150">
        <f t="shared" si="3"/>
        <v>594738.57999999996</v>
      </c>
    </row>
    <row r="233" spans="1:9" x14ac:dyDescent="0.2">
      <c r="A233" s="141" t="s">
        <v>661</v>
      </c>
      <c r="B233" t="str">
        <f>IFERROR(VLOOKUP(A233,'District List'!$A$2:$C$317,3,0),"")</f>
        <v>Whatcom Intergenerational Charter</v>
      </c>
      <c r="C233" s="150"/>
      <c r="E233">
        <v>17323.849999999999</v>
      </c>
      <c r="F233" s="150"/>
      <c r="H233" s="150"/>
      <c r="I233" s="150">
        <f t="shared" si="3"/>
        <v>17323.849999999999</v>
      </c>
    </row>
    <row r="234" spans="1:9" x14ac:dyDescent="0.2">
      <c r="A234" s="141" t="s">
        <v>632</v>
      </c>
      <c r="B234" t="str">
        <f>IFERROR(VLOOKUP(A234,'District List'!$A$2:$C$317,3,0),"")</f>
        <v/>
      </c>
      <c r="C234" s="150"/>
      <c r="D234">
        <v>231835.32</v>
      </c>
      <c r="E234">
        <v>1687</v>
      </c>
      <c r="F234" s="150"/>
      <c r="H234" s="150"/>
      <c r="I234" s="150">
        <f t="shared" si="3"/>
        <v>233522.32</v>
      </c>
    </row>
    <row r="235" spans="1:9" x14ac:dyDescent="0.2">
      <c r="A235" s="141" t="s">
        <v>279</v>
      </c>
      <c r="B235" t="str">
        <f>IFERROR(VLOOKUP(A235,'District List'!$A$2:$C$317,3,0),"")</f>
        <v>LaCrosse</v>
      </c>
      <c r="C235" s="150"/>
      <c r="D235">
        <v>16627.88</v>
      </c>
      <c r="E235">
        <v>2475.2399999999998</v>
      </c>
      <c r="F235" s="150">
        <v>99233.01</v>
      </c>
      <c r="G235">
        <v>14075.93</v>
      </c>
      <c r="H235" s="150">
        <v>-12000</v>
      </c>
      <c r="I235" s="150">
        <f t="shared" si="3"/>
        <v>120412.06</v>
      </c>
    </row>
    <row r="236" spans="1:9" x14ac:dyDescent="0.2">
      <c r="A236" s="141" t="s">
        <v>280</v>
      </c>
      <c r="B236" t="str">
        <f>IFERROR(VLOOKUP(A236,'District List'!$A$2:$C$317,3,0),"")</f>
        <v>Lamont</v>
      </c>
      <c r="C236" s="150"/>
      <c r="D236">
        <v>4194.12</v>
      </c>
      <c r="E236">
        <v>822.14</v>
      </c>
      <c r="F236" s="150">
        <v>411.81</v>
      </c>
      <c r="G236">
        <v>13089.89</v>
      </c>
      <c r="H236" s="150">
        <v>-64</v>
      </c>
      <c r="I236" s="150">
        <f t="shared" si="3"/>
        <v>18453.96</v>
      </c>
    </row>
    <row r="237" spans="1:9" x14ac:dyDescent="0.2">
      <c r="A237" s="141" t="s">
        <v>281</v>
      </c>
      <c r="B237" t="str">
        <f>IFERROR(VLOOKUP(A237,'District List'!$A$2:$C$317,3,0),"")</f>
        <v>Tekoa</v>
      </c>
      <c r="C237" s="150"/>
      <c r="D237">
        <v>28777.29</v>
      </c>
      <c r="E237">
        <v>1983.58</v>
      </c>
      <c r="F237" s="150">
        <v>75118.150000000009</v>
      </c>
      <c r="G237">
        <v>13658.79</v>
      </c>
      <c r="H237" s="150">
        <v>-23079</v>
      </c>
      <c r="I237" s="150">
        <f t="shared" si="3"/>
        <v>96458.810000000027</v>
      </c>
    </row>
    <row r="238" spans="1:9" x14ac:dyDescent="0.2">
      <c r="A238" s="141" t="s">
        <v>282</v>
      </c>
      <c r="B238" t="str">
        <f>IFERROR(VLOOKUP(A238,'District List'!$A$2:$C$317,3,0),"")</f>
        <v>Pullman</v>
      </c>
      <c r="C238" s="150"/>
      <c r="D238">
        <v>140076.12</v>
      </c>
      <c r="E238">
        <v>249018.6</v>
      </c>
      <c r="F238" s="150">
        <v>254584.20000000004</v>
      </c>
      <c r="G238">
        <v>35309.97</v>
      </c>
      <c r="H238" s="150">
        <v>-329744</v>
      </c>
      <c r="I238" s="150">
        <f t="shared" si="3"/>
        <v>349244.89</v>
      </c>
    </row>
    <row r="239" spans="1:9" x14ac:dyDescent="0.2">
      <c r="A239" s="141" t="s">
        <v>283</v>
      </c>
      <c r="B239" t="str">
        <f>IFERROR(VLOOKUP(A239,'District List'!$A$2:$C$317,3,0),"")</f>
        <v>Colfax</v>
      </c>
      <c r="C239" s="150"/>
      <c r="D239">
        <v>67030.14</v>
      </c>
      <c r="E239">
        <v>1100</v>
      </c>
      <c r="F239" s="150">
        <v>76976.260000000009</v>
      </c>
      <c r="G239">
        <v>24500.35</v>
      </c>
      <c r="H239" s="150">
        <v>-71720.75</v>
      </c>
      <c r="I239" s="150">
        <f t="shared" si="3"/>
        <v>97886.000000000029</v>
      </c>
    </row>
    <row r="240" spans="1:9" x14ac:dyDescent="0.2">
      <c r="A240" s="141" t="s">
        <v>284</v>
      </c>
      <c r="B240" t="str">
        <f>IFERROR(VLOOKUP(A240,'District List'!$A$2:$C$317,3,0),"")</f>
        <v>Palouse</v>
      </c>
      <c r="C240" s="150"/>
      <c r="E240">
        <v>90</v>
      </c>
      <c r="F240" s="150">
        <v>267.70999999999998</v>
      </c>
      <c r="H240" s="150"/>
      <c r="I240" s="150">
        <f t="shared" si="3"/>
        <v>357.71</v>
      </c>
    </row>
    <row r="241" spans="1:9" x14ac:dyDescent="0.2">
      <c r="A241" s="141" t="s">
        <v>285</v>
      </c>
      <c r="B241" t="str">
        <f>IFERROR(VLOOKUP(A241,'District List'!$A$2:$C$317,3,0),"")</f>
        <v>Garfield</v>
      </c>
      <c r="C241" s="150"/>
      <c r="D241">
        <v>47693.94</v>
      </c>
      <c r="E241">
        <v>3255.51</v>
      </c>
      <c r="F241" s="150">
        <v>87720.41</v>
      </c>
      <c r="G241">
        <v>15545.02</v>
      </c>
      <c r="H241" s="150">
        <v>-42839.68</v>
      </c>
      <c r="I241" s="150">
        <f t="shared" si="3"/>
        <v>111375.20000000001</v>
      </c>
    </row>
    <row r="242" spans="1:9" x14ac:dyDescent="0.2">
      <c r="A242" s="141" t="s">
        <v>286</v>
      </c>
      <c r="B242" t="str">
        <f>IFERROR(VLOOKUP(A242,'District List'!$A$2:$C$317,3,0),"")</f>
        <v>Steptoe</v>
      </c>
      <c r="C242" s="150"/>
      <c r="D242">
        <v>10532.07</v>
      </c>
      <c r="E242">
        <v>99.88</v>
      </c>
      <c r="F242" s="150">
        <v>16393.419999999998</v>
      </c>
      <c r="G242">
        <v>5871.79</v>
      </c>
      <c r="H242" s="150">
        <v>-2981.36</v>
      </c>
      <c r="I242" s="150">
        <f t="shared" si="3"/>
        <v>29915.799999999996</v>
      </c>
    </row>
    <row r="243" spans="1:9" x14ac:dyDescent="0.2">
      <c r="A243" s="141" t="s">
        <v>287</v>
      </c>
      <c r="B243" t="str">
        <f>IFERROR(VLOOKUP(A243,'District List'!$A$2:$C$317,3,0),"")</f>
        <v>Colton</v>
      </c>
      <c r="C243" s="150"/>
      <c r="D243">
        <v>27704.5</v>
      </c>
      <c r="E243">
        <v>1668</v>
      </c>
      <c r="F243" s="150">
        <v>75289.010000000009</v>
      </c>
      <c r="G243">
        <v>17521.740000000002</v>
      </c>
      <c r="H243" s="150">
        <v>-19069.419999999998</v>
      </c>
      <c r="I243" s="150">
        <f t="shared" si="3"/>
        <v>103113.83000000002</v>
      </c>
    </row>
    <row r="244" spans="1:9" x14ac:dyDescent="0.2">
      <c r="A244" s="141" t="s">
        <v>288</v>
      </c>
      <c r="B244" t="str">
        <f>IFERROR(VLOOKUP(A244,'District List'!$A$2:$C$317,3,0),"")</f>
        <v>Endicott</v>
      </c>
      <c r="C244" s="150"/>
      <c r="D244">
        <v>32390.5</v>
      </c>
      <c r="E244">
        <v>2641.6</v>
      </c>
      <c r="F244" s="150">
        <v>45081.64</v>
      </c>
      <c r="G244">
        <v>17582.03</v>
      </c>
      <c r="H244" s="150">
        <v>-19195</v>
      </c>
      <c r="I244" s="150">
        <f t="shared" si="3"/>
        <v>78500.76999999999</v>
      </c>
    </row>
    <row r="245" spans="1:9" x14ac:dyDescent="0.2">
      <c r="A245" s="141" t="s">
        <v>289</v>
      </c>
      <c r="B245" t="str">
        <f>IFERROR(VLOOKUP(A245,'District List'!$A$2:$C$317,3,0),"")</f>
        <v>Rosalia</v>
      </c>
      <c r="C245" s="150"/>
      <c r="D245">
        <v>32307.88</v>
      </c>
      <c r="E245">
        <v>2906.26</v>
      </c>
      <c r="F245" s="150">
        <v>48854.889999999992</v>
      </c>
      <c r="G245">
        <v>13541.47</v>
      </c>
      <c r="H245" s="150">
        <v>-61224</v>
      </c>
      <c r="I245" s="150">
        <f t="shared" si="3"/>
        <v>36386.5</v>
      </c>
    </row>
    <row r="246" spans="1:9" x14ac:dyDescent="0.2">
      <c r="A246" s="141" t="s">
        <v>290</v>
      </c>
      <c r="B246" t="str">
        <f>IFERROR(VLOOKUP(A246,'District List'!$A$2:$C$317,3,0),"")</f>
        <v>Saint John</v>
      </c>
      <c r="C246" s="150"/>
      <c r="D246">
        <v>58600.71</v>
      </c>
      <c r="E246">
        <v>5164.8900000000003</v>
      </c>
      <c r="F246" s="150">
        <v>102843.66</v>
      </c>
      <c r="G246">
        <v>20178.04</v>
      </c>
      <c r="H246" s="150">
        <v>-38490</v>
      </c>
      <c r="I246" s="150">
        <f t="shared" si="3"/>
        <v>148297.30000000002</v>
      </c>
    </row>
    <row r="247" spans="1:9" x14ac:dyDescent="0.2">
      <c r="A247" s="141" t="s">
        <v>291</v>
      </c>
      <c r="B247" t="str">
        <f>IFERROR(VLOOKUP(A247,'District List'!$A$2:$C$317,3,0),"")</f>
        <v>Oakesdale</v>
      </c>
      <c r="C247" s="150"/>
      <c r="D247">
        <v>56367.29</v>
      </c>
      <c r="E247">
        <v>5243.64</v>
      </c>
      <c r="F247" s="150">
        <v>93166.29</v>
      </c>
      <c r="G247">
        <v>837.36</v>
      </c>
      <c r="H247" s="150">
        <v>-76886</v>
      </c>
      <c r="I247" s="150">
        <f t="shared" si="3"/>
        <v>78728.579999999987</v>
      </c>
    </row>
    <row r="248" spans="1:9" x14ac:dyDescent="0.2">
      <c r="A248" s="141" t="s">
        <v>707</v>
      </c>
      <c r="B248" t="str">
        <f>IFERROR(VLOOKUP(A248,'District List'!$A$2:$C$317,3,0),"")</f>
        <v>Pullman Community Montessori Charter</v>
      </c>
      <c r="C248" s="150"/>
      <c r="D248">
        <v>5331.53</v>
      </c>
      <c r="F248" s="150">
        <v>1046.28</v>
      </c>
      <c r="H248" s="150"/>
      <c r="I248" s="150">
        <f t="shared" si="3"/>
        <v>6377.8099999999995</v>
      </c>
    </row>
    <row r="249" spans="1:9" x14ac:dyDescent="0.2">
      <c r="A249" s="141" t="s">
        <v>292</v>
      </c>
      <c r="B249" t="str">
        <f>IFERROR(VLOOKUP(A249,'District List'!$A$2:$C$317,3,0),"")</f>
        <v>Union Gap</v>
      </c>
      <c r="C249" s="150"/>
      <c r="D249">
        <v>40256</v>
      </c>
      <c r="E249">
        <v>13012.57</v>
      </c>
      <c r="F249" s="150">
        <v>1666.5500000000002</v>
      </c>
      <c r="H249" s="150">
        <v>-10334.86</v>
      </c>
      <c r="I249" s="150">
        <f t="shared" si="3"/>
        <v>44600.26</v>
      </c>
    </row>
    <row r="250" spans="1:9" x14ac:dyDescent="0.2">
      <c r="A250" s="141" t="s">
        <v>293</v>
      </c>
      <c r="B250" t="str">
        <f>IFERROR(VLOOKUP(A250,'District List'!$A$2:$C$317,3,0),"")</f>
        <v>Naches Valley</v>
      </c>
      <c r="C250" s="150"/>
      <c r="D250">
        <v>97674.87</v>
      </c>
      <c r="E250">
        <v>15024.9</v>
      </c>
      <c r="F250" s="150">
        <v>276486.32</v>
      </c>
      <c r="G250">
        <v>31015.73</v>
      </c>
      <c r="H250" s="150">
        <v>-112353.55</v>
      </c>
      <c r="I250" s="150">
        <f t="shared" si="3"/>
        <v>307848.26999999996</v>
      </c>
    </row>
    <row r="251" spans="1:9" x14ac:dyDescent="0.2">
      <c r="A251" s="141" t="s">
        <v>294</v>
      </c>
      <c r="B251" t="str">
        <f>IFERROR(VLOOKUP(A251,'District List'!$A$2:$C$317,3,0),"")</f>
        <v>Yakima</v>
      </c>
      <c r="C251" s="150"/>
      <c r="D251">
        <v>482216.71</v>
      </c>
      <c r="E251">
        <v>406402.38</v>
      </c>
      <c r="F251" s="150">
        <v>837225.59999999986</v>
      </c>
      <c r="G251">
        <v>18926.240000000002</v>
      </c>
      <c r="H251" s="150">
        <v>-636019.11</v>
      </c>
      <c r="I251" s="150">
        <f t="shared" si="3"/>
        <v>1108751.8199999998</v>
      </c>
    </row>
    <row r="252" spans="1:9" x14ac:dyDescent="0.2">
      <c r="A252" s="141" t="s">
        <v>295</v>
      </c>
      <c r="B252" t="str">
        <f>IFERROR(VLOOKUP(A252,'District List'!$A$2:$C$317,3,0),"")</f>
        <v>East Valley No. 90 (Yakima)</v>
      </c>
      <c r="C252" s="150"/>
      <c r="D252">
        <v>199568.81</v>
      </c>
      <c r="E252">
        <v>8153.17</v>
      </c>
      <c r="F252" s="150">
        <v>401080.08999999997</v>
      </c>
      <c r="G252">
        <v>30812.89</v>
      </c>
      <c r="H252" s="150">
        <v>-183056.67</v>
      </c>
      <c r="I252" s="150">
        <f t="shared" si="3"/>
        <v>456558.28999999992</v>
      </c>
    </row>
    <row r="253" spans="1:9" x14ac:dyDescent="0.2">
      <c r="A253" s="141" t="s">
        <v>296</v>
      </c>
      <c r="B253" t="str">
        <f>IFERROR(VLOOKUP(A253,'District List'!$A$2:$C$317,3,0),"")</f>
        <v>Selah</v>
      </c>
      <c r="C253" s="150"/>
      <c r="D253">
        <v>202983.29</v>
      </c>
      <c r="E253">
        <v>74085.570000000007</v>
      </c>
      <c r="F253" s="150">
        <v>250883.82</v>
      </c>
      <c r="G253">
        <v>48016.73</v>
      </c>
      <c r="H253" s="150">
        <v>-181159.81</v>
      </c>
      <c r="I253" s="150">
        <f t="shared" si="3"/>
        <v>394809.59999999992</v>
      </c>
    </row>
    <row r="254" spans="1:9" x14ac:dyDescent="0.2">
      <c r="A254" s="141" t="s">
        <v>297</v>
      </c>
      <c r="B254" t="str">
        <f>IFERROR(VLOOKUP(A254,'District List'!$A$2:$C$317,3,0),"")</f>
        <v>Mabton</v>
      </c>
      <c r="C254" s="150"/>
      <c r="D254">
        <v>36700.870000000003</v>
      </c>
      <c r="E254">
        <v>5273.92</v>
      </c>
      <c r="F254" s="150">
        <v>18359.43</v>
      </c>
      <c r="H254" s="150">
        <v>-211458.3</v>
      </c>
      <c r="I254" s="150">
        <f t="shared" si="3"/>
        <v>-151124.07999999999</v>
      </c>
    </row>
    <row r="255" spans="1:9" x14ac:dyDescent="0.2">
      <c r="A255" s="141" t="s">
        <v>298</v>
      </c>
      <c r="B255" t="str">
        <f>IFERROR(VLOOKUP(A255,'District List'!$A$2:$C$317,3,0),"")</f>
        <v>Grandview</v>
      </c>
      <c r="C255" s="150"/>
      <c r="D255">
        <v>162788.29</v>
      </c>
      <c r="E255">
        <v>11655.24</v>
      </c>
      <c r="F255" s="150">
        <v>431226.71</v>
      </c>
      <c r="G255">
        <v>33718.769999999997</v>
      </c>
      <c r="H255" s="150">
        <v>-234612.73</v>
      </c>
      <c r="I255" s="150">
        <f t="shared" si="3"/>
        <v>404776.28</v>
      </c>
    </row>
    <row r="256" spans="1:9" x14ac:dyDescent="0.2">
      <c r="A256" s="141" t="s">
        <v>299</v>
      </c>
      <c r="B256" t="str">
        <f>IFERROR(VLOOKUP(A256,'District List'!$A$2:$C$317,3,0),"")</f>
        <v>Sunnyside</v>
      </c>
      <c r="C256" s="150"/>
      <c r="D256">
        <v>344366.68</v>
      </c>
      <c r="E256">
        <v>85501.19</v>
      </c>
      <c r="F256" s="150">
        <v>483964.35</v>
      </c>
      <c r="G256">
        <v>60069.35</v>
      </c>
      <c r="H256" s="150">
        <v>-463473.42</v>
      </c>
      <c r="I256" s="150">
        <f t="shared" si="3"/>
        <v>510428.14999999997</v>
      </c>
    </row>
    <row r="257" spans="1:9" x14ac:dyDescent="0.2">
      <c r="A257" s="141" t="s">
        <v>300</v>
      </c>
      <c r="B257" t="str">
        <f>IFERROR(VLOOKUP(A257,'District List'!$A$2:$C$317,3,0),"")</f>
        <v>Toppenish</v>
      </c>
      <c r="C257" s="150"/>
      <c r="D257">
        <v>156615.23000000001</v>
      </c>
      <c r="E257">
        <v>6514.8</v>
      </c>
      <c r="F257" s="150">
        <v>500818.53</v>
      </c>
      <c r="H257" s="150">
        <v>-242293.12</v>
      </c>
      <c r="I257" s="150">
        <f t="shared" si="3"/>
        <v>421655.44000000006</v>
      </c>
    </row>
    <row r="258" spans="1:9" x14ac:dyDescent="0.2">
      <c r="A258" s="141" t="s">
        <v>301</v>
      </c>
      <c r="B258" t="str">
        <f>IFERROR(VLOOKUP(A258,'District List'!$A$2:$C$317,3,0),"")</f>
        <v>Highland</v>
      </c>
      <c r="C258" s="150"/>
      <c r="D258">
        <v>111442.6</v>
      </c>
      <c r="E258">
        <v>8605.64</v>
      </c>
      <c r="F258" s="150">
        <v>103284.26999999999</v>
      </c>
      <c r="G258">
        <v>25184.07</v>
      </c>
      <c r="H258" s="150">
        <v>-88017.58</v>
      </c>
      <c r="I258" s="150">
        <f t="shared" si="3"/>
        <v>160499</v>
      </c>
    </row>
    <row r="259" spans="1:9" x14ac:dyDescent="0.2">
      <c r="A259" s="141" t="s">
        <v>302</v>
      </c>
      <c r="B259" t="str">
        <f>IFERROR(VLOOKUP(A259,'District List'!$A$2:$C$317,3,0),"")</f>
        <v>Granger</v>
      </c>
      <c r="C259" s="150"/>
      <c r="D259">
        <v>75222.3</v>
      </c>
      <c r="E259">
        <v>8991.2999999999993</v>
      </c>
      <c r="F259" s="150">
        <v>47855.47</v>
      </c>
      <c r="G259">
        <v>15355.1</v>
      </c>
      <c r="H259" s="150">
        <v>-64952</v>
      </c>
      <c r="I259" s="150">
        <f t="shared" ref="I259:I311" si="4">SUM(C259:H259)</f>
        <v>82472.170000000013</v>
      </c>
    </row>
    <row r="260" spans="1:9" x14ac:dyDescent="0.2">
      <c r="A260" s="141" t="s">
        <v>303</v>
      </c>
      <c r="B260" t="str">
        <f>IFERROR(VLOOKUP(A260,'District List'!$A$2:$C$317,3,0),"")</f>
        <v>Zillah</v>
      </c>
      <c r="C260" s="150"/>
      <c r="D260">
        <v>47059.24</v>
      </c>
      <c r="E260">
        <v>1534.89</v>
      </c>
      <c r="F260" s="150">
        <v>181339.51999999999</v>
      </c>
      <c r="G260">
        <v>12151.76</v>
      </c>
      <c r="H260" s="150">
        <v>-77396.7</v>
      </c>
      <c r="I260" s="150">
        <f t="shared" si="4"/>
        <v>164688.71000000002</v>
      </c>
    </row>
    <row r="261" spans="1:9" x14ac:dyDescent="0.2">
      <c r="A261" s="141" t="s">
        <v>304</v>
      </c>
      <c r="B261" t="str">
        <f>IFERROR(VLOOKUP(A261,'District List'!$A$2:$C$317,3,0),"")</f>
        <v>Wapato</v>
      </c>
      <c r="C261" s="150"/>
      <c r="D261">
        <v>243065.96</v>
      </c>
      <c r="E261">
        <v>35708.089999999997</v>
      </c>
      <c r="F261" s="150">
        <v>280844.92</v>
      </c>
      <c r="H261" s="150">
        <v>-140637.28</v>
      </c>
      <c r="I261" s="150">
        <f t="shared" si="4"/>
        <v>418981.68999999994</v>
      </c>
    </row>
    <row r="262" spans="1:9" x14ac:dyDescent="0.2">
      <c r="A262" s="141" t="s">
        <v>305</v>
      </c>
      <c r="B262" t="str">
        <f>IFERROR(VLOOKUP(A262,'District List'!$A$2:$C$317,3,0),"")</f>
        <v>West Valley No. 208 (Yakima)</v>
      </c>
      <c r="C262" s="150"/>
      <c r="D262">
        <v>267334.56</v>
      </c>
      <c r="E262">
        <v>33034.800000000003</v>
      </c>
      <c r="F262" s="150">
        <v>372429.66</v>
      </c>
      <c r="G262">
        <v>49544.05</v>
      </c>
      <c r="H262" s="150">
        <v>-187268.93</v>
      </c>
      <c r="I262" s="150">
        <f t="shared" si="4"/>
        <v>535074.14000000013</v>
      </c>
    </row>
    <row r="263" spans="1:9" x14ac:dyDescent="0.2">
      <c r="A263" s="141" t="s">
        <v>306</v>
      </c>
      <c r="B263" t="str">
        <f>IFERROR(VLOOKUP(A263,'District List'!$A$2:$C$317,3,0),"")</f>
        <v>Mount Adams</v>
      </c>
      <c r="C263" s="150"/>
      <c r="D263">
        <v>82683.649999999994</v>
      </c>
      <c r="E263">
        <v>112066.37</v>
      </c>
      <c r="F263" s="150">
        <v>166440.18999999997</v>
      </c>
      <c r="G263">
        <v>1562</v>
      </c>
      <c r="H263" s="150">
        <v>-148764.67000000001</v>
      </c>
      <c r="I263" s="150">
        <f t="shared" si="4"/>
        <v>213987.53999999995</v>
      </c>
    </row>
    <row r="264" spans="1:9" x14ac:dyDescent="0.2">
      <c r="A264" s="141" t="s">
        <v>15</v>
      </c>
      <c r="B264" t="str">
        <f>IFERROR(VLOOKUP(A264,'District List'!$A$2:$C$317,3,0),"")</f>
        <v>Washtucna</v>
      </c>
      <c r="C264" s="150"/>
      <c r="D264">
        <v>32907.339999999997</v>
      </c>
      <c r="E264">
        <v>6186.66</v>
      </c>
      <c r="F264" s="150">
        <v>545.48</v>
      </c>
      <c r="G264">
        <v>15697.63</v>
      </c>
      <c r="H264" s="150">
        <v>-9522.0499999999993</v>
      </c>
      <c r="I264" s="150">
        <f t="shared" si="4"/>
        <v>45815.06</v>
      </c>
    </row>
    <row r="265" spans="1:9" x14ac:dyDescent="0.2">
      <c r="A265" s="141" t="s">
        <v>16</v>
      </c>
      <c r="B265" t="str">
        <f>IFERROR(VLOOKUP(A265,'District List'!$A$2:$C$317,3,0),"")</f>
        <v>Benge</v>
      </c>
      <c r="C265" s="150"/>
      <c r="D265">
        <v>12933.35</v>
      </c>
      <c r="E265">
        <v>2766.91</v>
      </c>
      <c r="F265" s="150">
        <v>286.77999999999997</v>
      </c>
      <c r="G265">
        <v>7856.49</v>
      </c>
      <c r="H265" s="150">
        <v>-1110</v>
      </c>
      <c r="I265" s="150">
        <f t="shared" si="4"/>
        <v>22733.53</v>
      </c>
    </row>
    <row r="266" spans="1:9" x14ac:dyDescent="0.2">
      <c r="A266" s="141" t="s">
        <v>17</v>
      </c>
      <c r="B266" t="str">
        <f>IFERROR(VLOOKUP(A266,'District List'!$A$2:$C$317,3,0),"")</f>
        <v>Othello</v>
      </c>
      <c r="C266" s="150"/>
      <c r="D266">
        <v>262385.59999999998</v>
      </c>
      <c r="E266">
        <v>13395.5</v>
      </c>
      <c r="F266" s="150">
        <v>476425.65</v>
      </c>
      <c r="G266">
        <v>53077.94</v>
      </c>
      <c r="H266" s="150">
        <v>-296613.76000000001</v>
      </c>
      <c r="I266" s="150">
        <f t="shared" si="4"/>
        <v>508670.92999999993</v>
      </c>
    </row>
    <row r="267" spans="1:9" x14ac:dyDescent="0.2">
      <c r="A267" s="141" t="s">
        <v>18</v>
      </c>
      <c r="B267" t="str">
        <f>IFERROR(VLOOKUP(A267,'District List'!$A$2:$C$317,3,0),"")</f>
        <v>Lind</v>
      </c>
      <c r="C267" s="150"/>
      <c r="D267">
        <v>207939.99</v>
      </c>
      <c r="E267">
        <v>26976.57</v>
      </c>
      <c r="F267" s="150">
        <v>171098.65</v>
      </c>
      <c r="G267">
        <v>43020.1</v>
      </c>
      <c r="H267" s="150">
        <v>-16020.16</v>
      </c>
      <c r="I267" s="150">
        <f t="shared" si="4"/>
        <v>433015.14999999997</v>
      </c>
    </row>
    <row r="268" spans="1:9" x14ac:dyDescent="0.2">
      <c r="A268" s="141" t="s">
        <v>19</v>
      </c>
      <c r="B268" t="str">
        <f>IFERROR(VLOOKUP(A268,'District List'!$A$2:$C$317,3,0),"")</f>
        <v>Ritzville</v>
      </c>
      <c r="C268" s="150"/>
      <c r="D268">
        <v>151.55000000000001</v>
      </c>
      <c r="E268">
        <v>177347.45</v>
      </c>
      <c r="F268" s="150">
        <v>59.59</v>
      </c>
      <c r="H268" s="150"/>
      <c r="I268" s="150">
        <f t="shared" si="4"/>
        <v>177558.59</v>
      </c>
    </row>
    <row r="269" spans="1:9" x14ac:dyDescent="0.2">
      <c r="A269" s="141" t="s">
        <v>20</v>
      </c>
      <c r="B269" t="str">
        <f>IFERROR(VLOOKUP(A269,'District List'!$A$2:$C$317,3,0),"")</f>
        <v>Clarkston</v>
      </c>
      <c r="C269" s="150">
        <v>1939.86</v>
      </c>
      <c r="D269">
        <v>133644.14000000001</v>
      </c>
      <c r="E269">
        <v>7106.84</v>
      </c>
      <c r="F269" s="150">
        <v>155765.34000000003</v>
      </c>
      <c r="G269">
        <v>30244.54</v>
      </c>
      <c r="H269" s="150">
        <v>-154273.51</v>
      </c>
      <c r="I269" s="150">
        <f t="shared" si="4"/>
        <v>174427.21000000002</v>
      </c>
    </row>
    <row r="270" spans="1:9" x14ac:dyDescent="0.2">
      <c r="A270" s="141" t="s">
        <v>21</v>
      </c>
      <c r="B270" t="str">
        <f>IFERROR(VLOOKUP(A270,'District List'!$A$2:$C$317,3,0),"")</f>
        <v>Asotin-Anatone</v>
      </c>
      <c r="C270" s="150"/>
      <c r="D270">
        <v>55512.52</v>
      </c>
      <c r="F270" s="150">
        <v>78347.430000000008</v>
      </c>
      <c r="G270">
        <v>18816.849999999999</v>
      </c>
      <c r="H270" s="150">
        <v>-48979.07</v>
      </c>
      <c r="I270" s="150">
        <f t="shared" si="4"/>
        <v>103697.73000000001</v>
      </c>
    </row>
    <row r="271" spans="1:9" x14ac:dyDescent="0.2">
      <c r="A271" s="141" t="s">
        <v>22</v>
      </c>
      <c r="B271" t="str">
        <f>IFERROR(VLOOKUP(A271,'District List'!$A$2:$C$317,3,0),"")</f>
        <v>Kennewick</v>
      </c>
      <c r="C271" s="150"/>
      <c r="D271">
        <v>937476.2</v>
      </c>
      <c r="E271">
        <v>72519.320000000007</v>
      </c>
      <c r="F271" s="150">
        <v>969179.46</v>
      </c>
      <c r="G271">
        <v>277266.62</v>
      </c>
      <c r="H271" s="150">
        <v>-311549.46000000002</v>
      </c>
      <c r="I271" s="150">
        <f t="shared" si="4"/>
        <v>1944892.1400000001</v>
      </c>
    </row>
    <row r="272" spans="1:9" x14ac:dyDescent="0.2">
      <c r="A272" s="141" t="s">
        <v>23</v>
      </c>
      <c r="B272" t="str">
        <f>IFERROR(VLOOKUP(A272,'District List'!$A$2:$C$317,3,0),"")</f>
        <v>Paterson</v>
      </c>
      <c r="C272" s="150"/>
      <c r="D272">
        <v>2985.21</v>
      </c>
      <c r="E272">
        <v>7929.93</v>
      </c>
      <c r="F272" s="150">
        <v>157105.58999999997</v>
      </c>
      <c r="G272">
        <v>1285.9100000000001</v>
      </c>
      <c r="H272" s="150">
        <v>-32705.200000000001</v>
      </c>
      <c r="I272" s="150">
        <f t="shared" si="4"/>
        <v>136601.43999999997</v>
      </c>
    </row>
    <row r="273" spans="1:9" x14ac:dyDescent="0.2">
      <c r="A273" s="141" t="s">
        <v>24</v>
      </c>
      <c r="B273" t="str">
        <f>IFERROR(VLOOKUP(A273,'District List'!$A$2:$C$317,3,0),"")</f>
        <v>Kiona-Benton</v>
      </c>
      <c r="C273" s="150"/>
      <c r="D273">
        <v>85115.95</v>
      </c>
      <c r="E273">
        <v>5376.24</v>
      </c>
      <c r="F273" s="150">
        <v>147849.19</v>
      </c>
      <c r="G273">
        <v>24306.05</v>
      </c>
      <c r="H273" s="150">
        <v>-113243.71</v>
      </c>
      <c r="I273" s="150">
        <f t="shared" si="4"/>
        <v>149403.71999999997</v>
      </c>
    </row>
    <row r="274" spans="1:9" x14ac:dyDescent="0.2">
      <c r="A274" s="141" t="s">
        <v>25</v>
      </c>
      <c r="B274" t="str">
        <f>IFERROR(VLOOKUP(A274,'District List'!$A$2:$C$317,3,0),"")</f>
        <v>Finley</v>
      </c>
      <c r="C274" s="150"/>
      <c r="D274">
        <v>85150.36</v>
      </c>
      <c r="E274">
        <v>4920.78</v>
      </c>
      <c r="F274" s="150">
        <v>109538.15</v>
      </c>
      <c r="G274">
        <v>30507.43</v>
      </c>
      <c r="H274" s="150">
        <v>-37315.760000000002</v>
      </c>
      <c r="I274" s="150">
        <f t="shared" si="4"/>
        <v>192800.95999999996</v>
      </c>
    </row>
    <row r="275" spans="1:9" x14ac:dyDescent="0.2">
      <c r="A275" s="141" t="s">
        <v>26</v>
      </c>
      <c r="B275" t="str">
        <f>IFERROR(VLOOKUP(A275,'District List'!$A$2:$C$317,3,0),"")</f>
        <v>Prosser</v>
      </c>
      <c r="C275" s="150"/>
      <c r="D275">
        <v>205158.68</v>
      </c>
      <c r="E275">
        <v>11200.37</v>
      </c>
      <c r="F275" s="150">
        <v>356654.44999999995</v>
      </c>
      <c r="G275">
        <v>37502.07</v>
      </c>
      <c r="H275" s="150">
        <v>-184083.37</v>
      </c>
      <c r="I275" s="150">
        <f t="shared" si="4"/>
        <v>426432.19999999995</v>
      </c>
    </row>
    <row r="276" spans="1:9" x14ac:dyDescent="0.2">
      <c r="A276" s="141" t="s">
        <v>27</v>
      </c>
      <c r="B276" t="str">
        <f>IFERROR(VLOOKUP(A276,'District List'!$A$2:$C$317,3,0),"")</f>
        <v>Richland</v>
      </c>
      <c r="C276" s="150"/>
      <c r="D276">
        <v>582623.22</v>
      </c>
      <c r="E276">
        <v>42735.76</v>
      </c>
      <c r="F276" s="150">
        <v>1030580.0599999999</v>
      </c>
      <c r="H276" s="150">
        <v>-381150.79</v>
      </c>
      <c r="I276" s="150">
        <f t="shared" si="4"/>
        <v>1274788.25</v>
      </c>
    </row>
    <row r="277" spans="1:9" x14ac:dyDescent="0.2">
      <c r="A277" s="141" t="s">
        <v>28</v>
      </c>
      <c r="B277" t="str">
        <f>IFERROR(VLOOKUP(A277,'District List'!$A$2:$C$317,3,0),"")</f>
        <v>Manson</v>
      </c>
      <c r="C277" s="150"/>
      <c r="D277">
        <v>55281.82</v>
      </c>
      <c r="E277">
        <v>809.25</v>
      </c>
      <c r="F277" s="150">
        <v>159254.26999999999</v>
      </c>
      <c r="G277">
        <v>13852.05</v>
      </c>
      <c r="H277" s="150">
        <v>-145514.48000000001</v>
      </c>
      <c r="I277" s="150">
        <f t="shared" si="4"/>
        <v>83682.909999999974</v>
      </c>
    </row>
    <row r="278" spans="1:9" x14ac:dyDescent="0.2">
      <c r="A278" s="141" t="s">
        <v>29</v>
      </c>
      <c r="B278" t="str">
        <f>IFERROR(VLOOKUP(A278,'District List'!$A$2:$C$317,3,0),"")</f>
        <v>Entiat</v>
      </c>
      <c r="C278" s="150"/>
      <c r="D278">
        <v>38617.839999999997</v>
      </c>
      <c r="E278">
        <v>1961.26</v>
      </c>
      <c r="F278" s="150">
        <v>68316.510000000009</v>
      </c>
      <c r="G278">
        <v>10610.24</v>
      </c>
      <c r="H278" s="150">
        <v>-75847.899999999994</v>
      </c>
      <c r="I278" s="150">
        <f t="shared" si="4"/>
        <v>43657.950000000026</v>
      </c>
    </row>
    <row r="279" spans="1:9" x14ac:dyDescent="0.2">
      <c r="A279" s="141" t="s">
        <v>30</v>
      </c>
      <c r="B279" t="str">
        <f>IFERROR(VLOOKUP(A279,'District List'!$A$2:$C$317,3,0),"")</f>
        <v>Lake Chelan</v>
      </c>
      <c r="C279" s="150"/>
      <c r="D279">
        <v>113103.67</v>
      </c>
      <c r="E279">
        <v>29467.58</v>
      </c>
      <c r="F279" s="150">
        <v>183918.02999999997</v>
      </c>
      <c r="G279">
        <v>40.74</v>
      </c>
      <c r="H279" s="150">
        <v>-128343.11</v>
      </c>
      <c r="I279" s="150">
        <f t="shared" si="4"/>
        <v>198186.90999999997</v>
      </c>
    </row>
    <row r="280" spans="1:9" x14ac:dyDescent="0.2">
      <c r="A280" s="141" t="s">
        <v>31</v>
      </c>
      <c r="B280" t="str">
        <f>IFERROR(VLOOKUP(A280,'District List'!$A$2:$C$317,3,0),"")</f>
        <v>Cashmere</v>
      </c>
      <c r="C280" s="150"/>
      <c r="D280">
        <v>105080.18</v>
      </c>
      <c r="E280">
        <v>18534.900000000001</v>
      </c>
      <c r="F280" s="150">
        <v>93893.28</v>
      </c>
      <c r="G280">
        <v>33565.71</v>
      </c>
      <c r="H280" s="150">
        <v>-226470.66</v>
      </c>
      <c r="I280" s="150">
        <f t="shared" si="4"/>
        <v>24603.409999999974</v>
      </c>
    </row>
    <row r="281" spans="1:9" x14ac:dyDescent="0.2">
      <c r="A281" s="141" t="s">
        <v>32</v>
      </c>
      <c r="B281" t="str">
        <f>IFERROR(VLOOKUP(A281,'District List'!$A$2:$C$317,3,0),"")</f>
        <v>Cascade</v>
      </c>
      <c r="C281" s="150"/>
      <c r="D281">
        <v>145985.01</v>
      </c>
      <c r="E281">
        <v>6856.83</v>
      </c>
      <c r="F281" s="150">
        <v>241466.12</v>
      </c>
      <c r="G281">
        <v>29293.25</v>
      </c>
      <c r="H281" s="150">
        <v>-136471.07</v>
      </c>
      <c r="I281" s="150">
        <f t="shared" si="4"/>
        <v>287130.13999999996</v>
      </c>
    </row>
    <row r="282" spans="1:9" x14ac:dyDescent="0.2">
      <c r="A282" s="141" t="s">
        <v>33</v>
      </c>
      <c r="B282" t="str">
        <f>IFERROR(VLOOKUP(A282,'District List'!$A$2:$C$317,3,0),"")</f>
        <v>Wenatchee</v>
      </c>
      <c r="C282" s="150"/>
      <c r="D282">
        <v>315875.65000000002</v>
      </c>
      <c r="E282">
        <v>48699.03</v>
      </c>
      <c r="F282" s="150">
        <v>391222.06999999995</v>
      </c>
      <c r="G282">
        <v>51401.57</v>
      </c>
      <c r="H282" s="150">
        <v>-258985.94</v>
      </c>
      <c r="I282" s="150">
        <f t="shared" si="4"/>
        <v>548212.37999999989</v>
      </c>
    </row>
    <row r="283" spans="1:9" x14ac:dyDescent="0.2">
      <c r="A283" s="141" t="s">
        <v>704</v>
      </c>
      <c r="B283" t="str">
        <f>IFERROR(VLOOKUP(A283,'District List'!$A$2:$C$317,3,0),"")</f>
        <v>Pinnacles Prep Charter</v>
      </c>
      <c r="C283" s="150"/>
      <c r="D283">
        <v>8892</v>
      </c>
      <c r="F283" s="150">
        <v>10050.61</v>
      </c>
      <c r="H283" s="150"/>
      <c r="I283" s="150">
        <f t="shared" si="4"/>
        <v>18942.61</v>
      </c>
    </row>
    <row r="284" spans="1:9" x14ac:dyDescent="0.2">
      <c r="A284" s="141" t="s">
        <v>34</v>
      </c>
      <c r="B284" t="str">
        <f>IFERROR(VLOOKUP(A284,'District List'!$A$2:$C$317,3,0),"")</f>
        <v>Port Angeles</v>
      </c>
      <c r="C284" s="150"/>
      <c r="D284">
        <v>200414.63</v>
      </c>
      <c r="E284">
        <v>8500.8799999999992</v>
      </c>
      <c r="F284" s="150">
        <v>409579.95999999996</v>
      </c>
      <c r="G284">
        <v>1480</v>
      </c>
      <c r="H284" s="150">
        <v>-216249.14</v>
      </c>
      <c r="I284" s="150">
        <f t="shared" si="4"/>
        <v>403726.32999999996</v>
      </c>
    </row>
    <row r="285" spans="1:9" x14ac:dyDescent="0.2">
      <c r="A285" s="141" t="s">
        <v>35</v>
      </c>
      <c r="B285" t="str">
        <f>IFERROR(VLOOKUP(A285,'District List'!$A$2:$C$317,3,0),"")</f>
        <v>Crescent</v>
      </c>
      <c r="C285" s="150"/>
      <c r="D285">
        <v>19296.22</v>
      </c>
      <c r="E285">
        <v>4393.68</v>
      </c>
      <c r="F285" s="150">
        <v>23620.71</v>
      </c>
      <c r="G285">
        <v>13535</v>
      </c>
      <c r="H285" s="150"/>
      <c r="I285" s="150">
        <f t="shared" si="4"/>
        <v>60845.61</v>
      </c>
    </row>
    <row r="286" spans="1:9" x14ac:dyDescent="0.2">
      <c r="A286" s="141" t="s">
        <v>36</v>
      </c>
      <c r="B286" t="str">
        <f>IFERROR(VLOOKUP(A286,'District List'!$A$2:$C$317,3,0),"")</f>
        <v>Sequim</v>
      </c>
      <c r="C286" s="150"/>
      <c r="D286">
        <v>151818.65</v>
      </c>
      <c r="E286">
        <v>9713.9699999999993</v>
      </c>
      <c r="F286" s="150">
        <v>253470.6</v>
      </c>
      <c r="G286">
        <v>37436</v>
      </c>
      <c r="H286" s="150">
        <v>-100375.14</v>
      </c>
      <c r="I286" s="150">
        <f t="shared" si="4"/>
        <v>352064.07999999996</v>
      </c>
    </row>
    <row r="287" spans="1:9" x14ac:dyDescent="0.2">
      <c r="A287" s="141" t="s">
        <v>37</v>
      </c>
      <c r="B287" t="str">
        <f>IFERROR(VLOOKUP(A287,'District List'!$A$2:$C$317,3,0),"")</f>
        <v>Cape Flattery</v>
      </c>
      <c r="C287" s="150"/>
      <c r="D287">
        <v>38505.56</v>
      </c>
      <c r="E287">
        <v>3521.55</v>
      </c>
      <c r="F287" s="150">
        <v>65971.209999999992</v>
      </c>
      <c r="G287">
        <v>44420.99</v>
      </c>
      <c r="H287" s="150">
        <v>-103229.37</v>
      </c>
      <c r="I287" s="150">
        <f t="shared" si="4"/>
        <v>49189.94</v>
      </c>
    </row>
    <row r="288" spans="1:9" x14ac:dyDescent="0.2">
      <c r="A288" s="141" t="s">
        <v>38</v>
      </c>
      <c r="B288" t="str">
        <f>IFERROR(VLOOKUP(A288,'District List'!$A$2:$C$317,3,0),"")</f>
        <v>Quillayute Valley</v>
      </c>
      <c r="C288" s="150"/>
      <c r="D288">
        <v>68122</v>
      </c>
      <c r="E288">
        <v>9174.31</v>
      </c>
      <c r="F288" s="150">
        <v>214881.03999999998</v>
      </c>
      <c r="G288">
        <v>42011</v>
      </c>
      <c r="H288" s="150">
        <v>-201115.95</v>
      </c>
      <c r="I288" s="150">
        <f t="shared" si="4"/>
        <v>133072.39999999997</v>
      </c>
    </row>
    <row r="289" spans="1:9" x14ac:dyDescent="0.2">
      <c r="A289" s="141" t="s">
        <v>39</v>
      </c>
      <c r="B289" t="str">
        <f>IFERROR(VLOOKUP(A289,'District List'!$A$2:$C$317,3,0),"")</f>
        <v>Vancouver</v>
      </c>
      <c r="C289" s="150"/>
      <c r="D289">
        <v>1032918.84</v>
      </c>
      <c r="E289">
        <v>677672.55</v>
      </c>
      <c r="F289" s="150">
        <v>1907370.2</v>
      </c>
      <c r="G289">
        <v>1143.0899999999999</v>
      </c>
      <c r="H289" s="150">
        <v>-463892.43</v>
      </c>
      <c r="I289" s="150">
        <f t="shared" si="4"/>
        <v>3155212.2499999995</v>
      </c>
    </row>
    <row r="290" spans="1:9" x14ac:dyDescent="0.2">
      <c r="A290" s="141" t="s">
        <v>40</v>
      </c>
      <c r="B290" t="str">
        <f>IFERROR(VLOOKUP(A290,'District List'!$A$2:$C$317,3,0),"")</f>
        <v>Hockinson</v>
      </c>
      <c r="C290" s="150"/>
      <c r="D290">
        <v>117510.39</v>
      </c>
      <c r="E290">
        <v>1483955.25</v>
      </c>
      <c r="F290" s="150"/>
      <c r="H290" s="150"/>
      <c r="I290" s="150">
        <f t="shared" si="4"/>
        <v>1601465.64</v>
      </c>
    </row>
    <row r="291" spans="1:9" x14ac:dyDescent="0.2">
      <c r="A291" s="141" t="s">
        <v>41</v>
      </c>
      <c r="B291" t="str">
        <f>IFERROR(VLOOKUP(A291,'District List'!$A$2:$C$317,3,0),"")</f>
        <v>La Center</v>
      </c>
      <c r="C291" s="150"/>
      <c r="E291">
        <v>1446458.19</v>
      </c>
      <c r="F291" s="150"/>
      <c r="H291" s="150"/>
      <c r="I291" s="150">
        <f t="shared" si="4"/>
        <v>1446458.19</v>
      </c>
    </row>
    <row r="292" spans="1:9" x14ac:dyDescent="0.2">
      <c r="A292" s="141" t="s">
        <v>42</v>
      </c>
      <c r="B292" t="str">
        <f>IFERROR(VLOOKUP(A292,'District List'!$A$2:$C$317,3,0),"")</f>
        <v>Green Mountain</v>
      </c>
      <c r="C292" s="150"/>
      <c r="D292">
        <v>23895.14</v>
      </c>
      <c r="E292">
        <v>7631.42</v>
      </c>
      <c r="F292" s="150">
        <v>15537.789999999999</v>
      </c>
      <c r="G292">
        <v>4238.33</v>
      </c>
      <c r="H292" s="150">
        <v>-657.28</v>
      </c>
      <c r="I292" s="150">
        <f t="shared" si="4"/>
        <v>50645.4</v>
      </c>
    </row>
    <row r="293" spans="1:9" x14ac:dyDescent="0.2">
      <c r="A293" s="141" t="s">
        <v>43</v>
      </c>
      <c r="B293" t="str">
        <f>IFERROR(VLOOKUP(A293,'District List'!$A$2:$C$317,3,0),"")</f>
        <v>Washougal</v>
      </c>
      <c r="C293" s="150"/>
      <c r="D293">
        <v>267010.84999999998</v>
      </c>
      <c r="E293">
        <v>41441.919999999998</v>
      </c>
      <c r="F293" s="150">
        <v>369850.23</v>
      </c>
      <c r="G293">
        <v>158723.5</v>
      </c>
      <c r="H293" s="150">
        <v>-159880.6</v>
      </c>
      <c r="I293" s="150">
        <f t="shared" si="4"/>
        <v>677145.9</v>
      </c>
    </row>
    <row r="294" spans="1:9" x14ac:dyDescent="0.2">
      <c r="A294" s="141" t="s">
        <v>44</v>
      </c>
      <c r="B294" t="str">
        <f>IFERROR(VLOOKUP(A294,'District List'!$A$2:$C$317,3,0),"")</f>
        <v>Evergreen No. 114 (Clark)</v>
      </c>
      <c r="C294" s="150"/>
      <c r="D294">
        <v>1428203.62</v>
      </c>
      <c r="E294">
        <v>175872.71</v>
      </c>
      <c r="F294" s="150">
        <v>1960690.23</v>
      </c>
      <c r="G294">
        <v>322429.89</v>
      </c>
      <c r="H294" s="150">
        <v>-1043133.47</v>
      </c>
      <c r="I294" s="150">
        <f t="shared" si="4"/>
        <v>2844062.9800000004</v>
      </c>
    </row>
    <row r="295" spans="1:9" x14ac:dyDescent="0.2">
      <c r="A295" s="141" t="s">
        <v>45</v>
      </c>
      <c r="B295" t="str">
        <f>IFERROR(VLOOKUP(A295,'District List'!$A$2:$C$317,3,0),"")</f>
        <v>Camas</v>
      </c>
      <c r="C295" s="150"/>
      <c r="D295">
        <v>421562.92</v>
      </c>
      <c r="E295">
        <v>52616.6</v>
      </c>
      <c r="F295" s="150">
        <v>527996.68000000005</v>
      </c>
      <c r="G295">
        <v>105077.5</v>
      </c>
      <c r="H295" s="150">
        <v>-356446.07</v>
      </c>
      <c r="I295" s="150">
        <f t="shared" si="4"/>
        <v>750807.62999999989</v>
      </c>
    </row>
    <row r="296" spans="1:9" x14ac:dyDescent="0.2">
      <c r="A296" s="141" t="s">
        <v>46</v>
      </c>
      <c r="B296" t="str">
        <f>IFERROR(VLOOKUP(A296,'District List'!$A$2:$C$317,3,0),"")</f>
        <v>Battle Ground</v>
      </c>
      <c r="C296" s="150"/>
      <c r="D296">
        <v>887431.73</v>
      </c>
      <c r="E296">
        <v>11084302.17</v>
      </c>
      <c r="F296" s="150"/>
      <c r="H296" s="150"/>
      <c r="I296" s="150">
        <f t="shared" si="4"/>
        <v>11971733.9</v>
      </c>
    </row>
    <row r="297" spans="1:9" x14ac:dyDescent="0.2">
      <c r="A297" s="141" t="s">
        <v>47</v>
      </c>
      <c r="B297" t="str">
        <f>IFERROR(VLOOKUP(A297,'District List'!$A$2:$C$317,3,0),"")</f>
        <v>Ridgefield</v>
      </c>
      <c r="C297" s="150"/>
      <c r="E297">
        <v>2596629</v>
      </c>
      <c r="F297" s="150"/>
      <c r="H297" s="150"/>
      <c r="I297" s="150">
        <f t="shared" si="4"/>
        <v>2596629</v>
      </c>
    </row>
    <row r="298" spans="1:9" x14ac:dyDescent="0.2">
      <c r="A298" s="141" t="s">
        <v>48</v>
      </c>
      <c r="B298" t="str">
        <f>IFERROR(VLOOKUP(A298,'District List'!$A$2:$C$317,3,0),"")</f>
        <v>Dayton</v>
      </c>
      <c r="C298" s="150"/>
      <c r="D298">
        <v>46483.74</v>
      </c>
      <c r="E298">
        <v>542</v>
      </c>
      <c r="F298" s="150">
        <v>59818.7</v>
      </c>
      <c r="G298">
        <v>21160.86</v>
      </c>
      <c r="H298" s="150">
        <v>-81531.789999999994</v>
      </c>
      <c r="I298" s="150">
        <f t="shared" si="4"/>
        <v>46473.510000000009</v>
      </c>
    </row>
    <row r="299" spans="1:9" x14ac:dyDescent="0.2">
      <c r="A299" s="141" t="s">
        <v>49</v>
      </c>
      <c r="B299" t="str">
        <f>IFERROR(VLOOKUP(A299,'District List'!$A$2:$C$317,3,0),"")</f>
        <v>Starbuck</v>
      </c>
      <c r="C299" s="150"/>
      <c r="D299">
        <v>14562.59</v>
      </c>
      <c r="E299">
        <v>2312.02</v>
      </c>
      <c r="F299" s="150">
        <v>214.94</v>
      </c>
      <c r="H299" s="150"/>
      <c r="I299" s="150">
        <f t="shared" si="4"/>
        <v>17089.55</v>
      </c>
    </row>
    <row r="300" spans="1:9" x14ac:dyDescent="0.2">
      <c r="A300" s="141" t="s">
        <v>50</v>
      </c>
      <c r="B300" t="str">
        <f>IFERROR(VLOOKUP(A300,'District List'!$A$2:$C$317,3,0),"")</f>
        <v>Longview</v>
      </c>
      <c r="C300" s="150">
        <v>22340</v>
      </c>
      <c r="D300">
        <v>311334.7</v>
      </c>
      <c r="E300">
        <v>53113.65</v>
      </c>
      <c r="F300" s="150">
        <v>392875.37000000011</v>
      </c>
      <c r="G300">
        <v>45588.89</v>
      </c>
      <c r="H300" s="150">
        <v>-220131.3</v>
      </c>
      <c r="I300" s="150">
        <f t="shared" si="4"/>
        <v>605121.31000000029</v>
      </c>
    </row>
    <row r="301" spans="1:9" x14ac:dyDescent="0.2">
      <c r="A301" s="141" t="s">
        <v>51</v>
      </c>
      <c r="B301" t="str">
        <f>IFERROR(VLOOKUP(A301,'District List'!$A$2:$C$317,3,0),"")</f>
        <v>Toutle Lake</v>
      </c>
      <c r="C301" s="150"/>
      <c r="D301">
        <v>51317.75</v>
      </c>
      <c r="F301" s="150">
        <v>191778.34999999998</v>
      </c>
      <c r="G301">
        <v>14293.33</v>
      </c>
      <c r="H301" s="150">
        <v>-40988.639999999999</v>
      </c>
      <c r="I301" s="150">
        <f t="shared" si="4"/>
        <v>216400.78999999998</v>
      </c>
    </row>
    <row r="302" spans="1:9" x14ac:dyDescent="0.2">
      <c r="A302" s="141" t="s">
        <v>52</v>
      </c>
      <c r="B302" t="str">
        <f>IFERROR(VLOOKUP(A302,'District List'!$A$2:$C$317,3,0),"")</f>
        <v>Castle Rock</v>
      </c>
      <c r="C302" s="150"/>
      <c r="D302">
        <v>107221.36</v>
      </c>
      <c r="E302">
        <v>21292.02</v>
      </c>
      <c r="F302" s="150">
        <v>165466.16</v>
      </c>
      <c r="G302">
        <v>26300</v>
      </c>
      <c r="H302" s="150">
        <v>-80310.73</v>
      </c>
      <c r="I302" s="150">
        <f t="shared" si="4"/>
        <v>239968.81000000006</v>
      </c>
    </row>
    <row r="303" spans="1:9" x14ac:dyDescent="0.2">
      <c r="A303" s="141" t="s">
        <v>53</v>
      </c>
      <c r="B303" t="str">
        <f>IFERROR(VLOOKUP(A303,'District List'!$A$2:$C$317,3,0),"")</f>
        <v>Kalama</v>
      </c>
      <c r="C303" s="150"/>
      <c r="E303">
        <v>1020021</v>
      </c>
      <c r="F303" s="150"/>
      <c r="H303" s="150"/>
      <c r="I303" s="150">
        <f t="shared" si="4"/>
        <v>1020021</v>
      </c>
    </row>
    <row r="304" spans="1:9" x14ac:dyDescent="0.2">
      <c r="A304" s="141" t="s">
        <v>54</v>
      </c>
      <c r="B304" t="str">
        <f>IFERROR(VLOOKUP(A304,'District List'!$A$2:$C$317,3,0),"")</f>
        <v>Woodland</v>
      </c>
      <c r="C304" s="150"/>
      <c r="D304">
        <v>852070.74</v>
      </c>
      <c r="E304">
        <v>161026.93</v>
      </c>
      <c r="F304" s="150">
        <v>944494.65999999992</v>
      </c>
      <c r="G304">
        <v>153523.16</v>
      </c>
      <c r="H304" s="150">
        <v>-259126.63</v>
      </c>
      <c r="I304" s="150">
        <f t="shared" si="4"/>
        <v>1851988.8599999999</v>
      </c>
    </row>
    <row r="305" spans="1:9" x14ac:dyDescent="0.2">
      <c r="A305" s="141" t="s">
        <v>55</v>
      </c>
      <c r="B305" t="str">
        <f>IFERROR(VLOOKUP(A305,'District List'!$A$2:$C$317,3,0),"")</f>
        <v>Kelso</v>
      </c>
      <c r="C305" s="150"/>
      <c r="D305">
        <v>303163.49</v>
      </c>
      <c r="E305">
        <v>54749.79</v>
      </c>
      <c r="F305" s="150">
        <v>393813.93</v>
      </c>
      <c r="G305">
        <v>40668</v>
      </c>
      <c r="H305" s="150">
        <v>-256346.32</v>
      </c>
      <c r="I305" s="150">
        <f t="shared" si="4"/>
        <v>536048.8899999999</v>
      </c>
    </row>
    <row r="306" spans="1:9" x14ac:dyDescent="0.2">
      <c r="A306" s="141" t="s">
        <v>56</v>
      </c>
      <c r="B306" t="str">
        <f>IFERROR(VLOOKUP(A306,'District List'!$A$2:$C$317,3,0),"")</f>
        <v>Orondo</v>
      </c>
      <c r="C306" s="150"/>
      <c r="D306">
        <v>40008.22</v>
      </c>
      <c r="E306">
        <v>7199.92</v>
      </c>
      <c r="F306" s="150">
        <v>128747.91</v>
      </c>
      <c r="G306">
        <v>25690.86</v>
      </c>
      <c r="H306" s="150">
        <v>-8804.94</v>
      </c>
      <c r="I306" s="150">
        <f t="shared" si="4"/>
        <v>192841.96999999997</v>
      </c>
    </row>
    <row r="307" spans="1:9" x14ac:dyDescent="0.2">
      <c r="A307" s="141" t="s">
        <v>57</v>
      </c>
      <c r="B307" t="str">
        <f>IFERROR(VLOOKUP(A307,'District List'!$A$2:$C$317,3,0),"")</f>
        <v>Bridgeport</v>
      </c>
      <c r="C307" s="150"/>
      <c r="D307">
        <v>17696.580000000002</v>
      </c>
      <c r="E307">
        <v>2126.63</v>
      </c>
      <c r="F307" s="150">
        <v>36598.699999999997</v>
      </c>
      <c r="G307">
        <v>10543.68</v>
      </c>
      <c r="H307" s="150"/>
      <c r="I307" s="150">
        <f t="shared" si="4"/>
        <v>66965.59</v>
      </c>
    </row>
    <row r="308" spans="1:9" x14ac:dyDescent="0.2">
      <c r="A308" s="141" t="s">
        <v>58</v>
      </c>
      <c r="B308" t="str">
        <f>IFERROR(VLOOKUP(A308,'District List'!$A$2:$C$317,3,0),"")</f>
        <v>Palisades</v>
      </c>
      <c r="C308" s="150"/>
      <c r="D308">
        <v>8167.64</v>
      </c>
      <c r="F308" s="150">
        <v>4505.1900000000005</v>
      </c>
      <c r="G308">
        <v>10982.6</v>
      </c>
      <c r="H308" s="150">
        <v>-2349.2600000000002</v>
      </c>
      <c r="I308" s="150">
        <f t="shared" si="4"/>
        <v>21306.17</v>
      </c>
    </row>
    <row r="309" spans="1:9" x14ac:dyDescent="0.2">
      <c r="A309" s="141" t="s">
        <v>59</v>
      </c>
      <c r="B309" t="str">
        <f>IFERROR(VLOOKUP(A309,'District List'!$A$2:$C$317,3,0),"")</f>
        <v>Eastmont</v>
      </c>
      <c r="C309" s="150"/>
      <c r="D309">
        <v>276419.71000000002</v>
      </c>
      <c r="E309">
        <v>20551.11</v>
      </c>
      <c r="F309" s="150">
        <v>483391.48000000004</v>
      </c>
      <c r="G309">
        <v>109586</v>
      </c>
      <c r="H309" s="150">
        <v>-336498.24</v>
      </c>
      <c r="I309" s="150">
        <f t="shared" si="4"/>
        <v>553450.06000000006</v>
      </c>
    </row>
    <row r="310" spans="1:9" x14ac:dyDescent="0.2">
      <c r="A310" s="141" t="s">
        <v>60</v>
      </c>
      <c r="B310" t="str">
        <f>IFERROR(VLOOKUP(A310,'District List'!$A$2:$C$317,3,0),"")</f>
        <v>Mansfield</v>
      </c>
      <c r="C310" s="150"/>
      <c r="D310">
        <v>29132.61</v>
      </c>
      <c r="E310">
        <v>1871.76</v>
      </c>
      <c r="F310" s="150">
        <v>33434.21</v>
      </c>
      <c r="G310">
        <v>13461.42</v>
      </c>
      <c r="H310" s="150">
        <v>-18869.37</v>
      </c>
      <c r="I310" s="150">
        <f t="shared" si="4"/>
        <v>59030.630000000005</v>
      </c>
    </row>
    <row r="311" spans="1:9" x14ac:dyDescent="0.2">
      <c r="A311" s="141" t="s">
        <v>61</v>
      </c>
      <c r="B311" t="str">
        <f>IFERROR(VLOOKUP(A311,'District List'!$A$2:$C$317,3,0),"")</f>
        <v>Waterville</v>
      </c>
      <c r="C311" s="150"/>
      <c r="D311">
        <v>40415.589999999997</v>
      </c>
      <c r="E311">
        <v>13342.76</v>
      </c>
      <c r="F311" s="150">
        <v>36414.21</v>
      </c>
      <c r="G311">
        <v>19990.349999999999</v>
      </c>
      <c r="H311" s="150">
        <v>-110748.69</v>
      </c>
      <c r="I311" s="150">
        <f t="shared" si="4"/>
        <v>-585.77999999999884</v>
      </c>
    </row>
  </sheetData>
  <autoFilter ref="A1:K311" xr:uid="{00000000-0001-0000-0300-000000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325"/>
  <sheetViews>
    <sheetView workbookViewId="0">
      <selection activeCell="C261" sqref="C261"/>
    </sheetView>
  </sheetViews>
  <sheetFormatPr defaultRowHeight="16.5" x14ac:dyDescent="0.3"/>
  <cols>
    <col min="1" max="1" width="9.28515625" style="133" bestFit="1" customWidth="1"/>
    <col min="2" max="2" width="42.7109375" style="133" bestFit="1" customWidth="1"/>
    <col min="3" max="3" width="9.85546875" style="133" bestFit="1" customWidth="1"/>
    <col min="4" max="8" width="9.28515625" style="133" bestFit="1" customWidth="1"/>
    <col min="9" max="9" width="13.140625" style="133" bestFit="1" customWidth="1"/>
    <col min="10" max="10" width="13.140625" style="133" customWidth="1"/>
    <col min="11" max="11" width="9.140625" style="133"/>
    <col min="12" max="12" width="41.140625" style="133" customWidth="1"/>
    <col min="13" max="16384" width="9.140625" style="133"/>
  </cols>
  <sheetData>
    <row r="1" spans="1:19" ht="15" customHeight="1" x14ac:dyDescent="0.3">
      <c r="A1" s="132" t="s">
        <v>1</v>
      </c>
      <c r="B1" s="132" t="s">
        <v>325</v>
      </c>
      <c r="C1" s="132" t="s">
        <v>309</v>
      </c>
      <c r="D1" s="132" t="s">
        <v>624</v>
      </c>
      <c r="E1" s="132" t="s">
        <v>625</v>
      </c>
      <c r="F1" s="132" t="s">
        <v>626</v>
      </c>
      <c r="G1" s="132" t="s">
        <v>627</v>
      </c>
      <c r="H1" s="132" t="s">
        <v>655</v>
      </c>
      <c r="I1" s="132" t="s">
        <v>633</v>
      </c>
      <c r="J1" s="132"/>
      <c r="K1" s="143" t="s">
        <v>731</v>
      </c>
      <c r="L1" s="145" t="s">
        <v>732</v>
      </c>
      <c r="M1" s="144"/>
      <c r="N1" s="144"/>
      <c r="O1" s="144"/>
      <c r="P1" s="144"/>
      <c r="Q1" s="144"/>
      <c r="R1" s="144"/>
      <c r="S1" s="144"/>
    </row>
    <row r="2" spans="1:19" x14ac:dyDescent="0.3">
      <c r="A2" t="s">
        <v>82</v>
      </c>
      <c r="B2" t="s">
        <v>423</v>
      </c>
      <c r="C2" s="142">
        <v>235423</v>
      </c>
      <c r="D2">
        <v>12470</v>
      </c>
      <c r="E2" s="142">
        <v>25899</v>
      </c>
      <c r="F2">
        <v>0</v>
      </c>
      <c r="G2">
        <v>7053</v>
      </c>
      <c r="H2" s="142">
        <f>D2+E2+F2+G2</f>
        <v>45422</v>
      </c>
      <c r="I2" s="142">
        <v>280845</v>
      </c>
      <c r="J2" s="142"/>
    </row>
    <row r="3" spans="1:19" x14ac:dyDescent="0.3">
      <c r="A3" t="s">
        <v>146</v>
      </c>
      <c r="B3" t="s">
        <v>485</v>
      </c>
      <c r="C3" s="142">
        <v>51403</v>
      </c>
      <c r="D3">
        <v>3907</v>
      </c>
      <c r="E3" s="142">
        <v>8831</v>
      </c>
      <c r="F3">
        <v>0</v>
      </c>
      <c r="G3">
        <v>0</v>
      </c>
      <c r="H3" s="142">
        <f t="shared" ref="H3:H66" si="0">D3+E3+F3+G3</f>
        <v>12738</v>
      </c>
      <c r="I3" s="142">
        <v>64141</v>
      </c>
      <c r="J3" s="142"/>
    </row>
    <row r="4" spans="1:19" x14ac:dyDescent="0.3">
      <c r="A4" t="s">
        <v>157</v>
      </c>
      <c r="B4" t="s">
        <v>495</v>
      </c>
      <c r="C4" s="142">
        <v>51207</v>
      </c>
      <c r="D4">
        <v>2506</v>
      </c>
      <c r="E4" s="142">
        <v>10736</v>
      </c>
      <c r="F4">
        <v>0</v>
      </c>
      <c r="G4" s="142">
        <v>10125</v>
      </c>
      <c r="H4" s="142">
        <f t="shared" si="0"/>
        <v>23367</v>
      </c>
      <c r="I4" s="142">
        <v>74574</v>
      </c>
      <c r="J4" s="142"/>
    </row>
    <row r="5" spans="1:19" x14ac:dyDescent="0.3">
      <c r="A5" t="s">
        <v>208</v>
      </c>
      <c r="B5" t="s">
        <v>536</v>
      </c>
      <c r="C5" s="142">
        <v>245435</v>
      </c>
      <c r="D5" s="142">
        <v>3205</v>
      </c>
      <c r="E5" s="142">
        <v>26894</v>
      </c>
      <c r="F5">
        <v>687</v>
      </c>
      <c r="G5">
        <v>1992</v>
      </c>
      <c r="H5" s="142">
        <f t="shared" si="0"/>
        <v>32778</v>
      </c>
      <c r="I5" s="142">
        <v>278213</v>
      </c>
      <c r="J5" s="142"/>
    </row>
    <row r="6" spans="1:19" x14ac:dyDescent="0.3">
      <c r="A6" t="s">
        <v>220</v>
      </c>
      <c r="B6" t="s">
        <v>548</v>
      </c>
      <c r="C6" s="142">
        <v>639578</v>
      </c>
      <c r="D6" s="142">
        <v>7089</v>
      </c>
      <c r="E6">
        <v>16260</v>
      </c>
      <c r="F6">
        <v>0</v>
      </c>
      <c r="G6" s="142">
        <v>11487</v>
      </c>
      <c r="H6" s="142">
        <f t="shared" si="0"/>
        <v>34836</v>
      </c>
      <c r="I6" s="142">
        <v>674414</v>
      </c>
      <c r="J6" s="142"/>
    </row>
    <row r="7" spans="1:19" x14ac:dyDescent="0.3">
      <c r="A7" t="s">
        <v>21</v>
      </c>
      <c r="B7" t="s">
        <v>365</v>
      </c>
      <c r="C7" s="142">
        <v>72341</v>
      </c>
      <c r="D7">
        <v>2207</v>
      </c>
      <c r="E7" s="142">
        <v>19232</v>
      </c>
      <c r="F7">
        <v>0</v>
      </c>
      <c r="G7">
        <v>706</v>
      </c>
      <c r="H7" s="142">
        <f t="shared" si="0"/>
        <v>22145</v>
      </c>
      <c r="I7" s="142">
        <v>94486</v>
      </c>
      <c r="J7" s="142"/>
    </row>
    <row r="8" spans="1:19" x14ac:dyDescent="0.3">
      <c r="A8" t="s">
        <v>114</v>
      </c>
      <c r="B8" t="s">
        <v>454</v>
      </c>
      <c r="C8" s="142">
        <v>1175914</v>
      </c>
      <c r="D8">
        <v>88057</v>
      </c>
      <c r="E8">
        <v>6616</v>
      </c>
      <c r="F8">
        <v>0</v>
      </c>
      <c r="G8">
        <v>32851</v>
      </c>
      <c r="H8" s="142">
        <f t="shared" si="0"/>
        <v>127524</v>
      </c>
      <c r="I8" s="142">
        <v>1303438</v>
      </c>
      <c r="J8" s="142"/>
    </row>
    <row r="9" spans="1:19" x14ac:dyDescent="0.3">
      <c r="A9" t="s">
        <v>123</v>
      </c>
      <c r="B9" t="s">
        <v>673</v>
      </c>
      <c r="C9" s="142">
        <v>161631</v>
      </c>
      <c r="D9" s="142">
        <v>2952</v>
      </c>
      <c r="E9">
        <v>17709</v>
      </c>
      <c r="F9">
        <v>0</v>
      </c>
      <c r="G9" s="142">
        <v>1968</v>
      </c>
      <c r="H9" s="142">
        <f t="shared" si="0"/>
        <v>22629</v>
      </c>
      <c r="I9" s="142">
        <v>184260</v>
      </c>
      <c r="J9" s="142"/>
    </row>
    <row r="10" spans="1:19" x14ac:dyDescent="0.3">
      <c r="A10" t="s">
        <v>46</v>
      </c>
      <c r="B10" t="s">
        <v>388</v>
      </c>
      <c r="C10" s="142">
        <v>1618920</v>
      </c>
      <c r="D10" s="142">
        <v>0</v>
      </c>
      <c r="E10">
        <v>39332</v>
      </c>
      <c r="F10">
        <v>0</v>
      </c>
      <c r="G10" s="142">
        <v>0</v>
      </c>
      <c r="H10" s="142">
        <f t="shared" si="0"/>
        <v>39332</v>
      </c>
      <c r="I10" s="142">
        <v>1658252</v>
      </c>
      <c r="J10" s="142"/>
    </row>
    <row r="11" spans="1:19" x14ac:dyDescent="0.3">
      <c r="A11" t="s">
        <v>111</v>
      </c>
      <c r="B11" t="s">
        <v>451</v>
      </c>
      <c r="C11" s="142">
        <v>711179</v>
      </c>
      <c r="D11">
        <v>19557</v>
      </c>
      <c r="E11">
        <v>56630</v>
      </c>
      <c r="F11">
        <v>0</v>
      </c>
      <c r="G11">
        <v>52449</v>
      </c>
      <c r="H11" s="142">
        <f t="shared" si="0"/>
        <v>128636</v>
      </c>
      <c r="I11" s="142">
        <v>839815</v>
      </c>
      <c r="J11" s="142"/>
    </row>
    <row r="12" spans="1:19" x14ac:dyDescent="0.3">
      <c r="A12" t="s">
        <v>272</v>
      </c>
      <c r="B12" t="s">
        <v>594</v>
      </c>
      <c r="C12" s="142">
        <v>763458</v>
      </c>
      <c r="D12">
        <v>56624</v>
      </c>
      <c r="E12" s="142">
        <v>19656</v>
      </c>
      <c r="F12">
        <v>0</v>
      </c>
      <c r="G12" s="142">
        <v>0</v>
      </c>
      <c r="H12" s="142">
        <f t="shared" si="0"/>
        <v>76280</v>
      </c>
      <c r="I12" s="142">
        <v>839738</v>
      </c>
      <c r="J12" s="142"/>
    </row>
    <row r="13" spans="1:19" x14ac:dyDescent="0.3">
      <c r="A13" t="s">
        <v>16</v>
      </c>
      <c r="B13" t="s">
        <v>360</v>
      </c>
      <c r="C13" s="142">
        <v>0</v>
      </c>
      <c r="D13">
        <v>0</v>
      </c>
      <c r="E13" s="142">
        <v>0</v>
      </c>
      <c r="F13">
        <v>0</v>
      </c>
      <c r="G13">
        <v>0</v>
      </c>
      <c r="H13" s="142">
        <f t="shared" si="0"/>
        <v>0</v>
      </c>
      <c r="I13" s="142">
        <v>0</v>
      </c>
      <c r="J13" s="142"/>
    </row>
    <row r="14" spans="1:19" x14ac:dyDescent="0.3">
      <c r="A14" t="s">
        <v>198</v>
      </c>
      <c r="B14" t="s">
        <v>531</v>
      </c>
      <c r="C14" s="142">
        <v>2379302</v>
      </c>
      <c r="D14">
        <v>20809</v>
      </c>
      <c r="E14" s="142">
        <v>26872</v>
      </c>
      <c r="F14">
        <v>0</v>
      </c>
      <c r="G14">
        <v>47502</v>
      </c>
      <c r="H14" s="142">
        <f t="shared" si="0"/>
        <v>95183</v>
      </c>
      <c r="I14" s="142">
        <v>2474485</v>
      </c>
      <c r="J14" s="142"/>
    </row>
    <row r="15" spans="1:19" x14ac:dyDescent="0.3">
      <c r="A15" t="s">
        <v>133</v>
      </c>
      <c r="B15" t="s">
        <v>472</v>
      </c>
      <c r="C15" s="142">
        <v>47563</v>
      </c>
      <c r="D15">
        <v>128</v>
      </c>
      <c r="E15">
        <v>3290</v>
      </c>
      <c r="F15">
        <v>0</v>
      </c>
      <c r="G15">
        <v>0</v>
      </c>
      <c r="H15" s="142">
        <f t="shared" si="0"/>
        <v>3418</v>
      </c>
      <c r="I15" s="142">
        <v>50981</v>
      </c>
      <c r="J15" s="142"/>
    </row>
    <row r="16" spans="1:19" x14ac:dyDescent="0.3">
      <c r="A16" t="s">
        <v>274</v>
      </c>
      <c r="B16" t="s">
        <v>596</v>
      </c>
      <c r="C16" s="142">
        <v>142186</v>
      </c>
      <c r="D16">
        <v>4053</v>
      </c>
      <c r="E16" s="142">
        <v>20475</v>
      </c>
      <c r="F16">
        <v>0</v>
      </c>
      <c r="G16" s="142">
        <v>0</v>
      </c>
      <c r="H16" s="142">
        <f t="shared" si="0"/>
        <v>24528</v>
      </c>
      <c r="I16" s="142">
        <v>166714</v>
      </c>
      <c r="J16" s="142"/>
    </row>
    <row r="17" spans="1:10" x14ac:dyDescent="0.3">
      <c r="A17" t="s">
        <v>148</v>
      </c>
      <c r="B17" t="s">
        <v>487</v>
      </c>
      <c r="C17" s="142">
        <v>49693</v>
      </c>
      <c r="D17" s="142">
        <v>1451</v>
      </c>
      <c r="E17" s="142">
        <v>0</v>
      </c>
      <c r="F17">
        <v>0</v>
      </c>
      <c r="G17" s="142">
        <v>0</v>
      </c>
      <c r="H17" s="142">
        <f t="shared" si="0"/>
        <v>1451</v>
      </c>
      <c r="I17" s="142">
        <v>51144</v>
      </c>
      <c r="J17" s="142"/>
    </row>
    <row r="18" spans="1:10" x14ac:dyDescent="0.3">
      <c r="A18" t="s">
        <v>122</v>
      </c>
      <c r="B18" t="s">
        <v>462</v>
      </c>
      <c r="C18" s="142">
        <v>261515</v>
      </c>
      <c r="D18">
        <v>4819</v>
      </c>
      <c r="E18" s="142">
        <v>13855</v>
      </c>
      <c r="F18">
        <v>3235</v>
      </c>
      <c r="G18" s="142">
        <v>0</v>
      </c>
      <c r="H18" s="142">
        <f t="shared" si="0"/>
        <v>21909</v>
      </c>
      <c r="I18" s="142">
        <v>283424</v>
      </c>
      <c r="J18" s="142"/>
    </row>
    <row r="19" spans="1:10" x14ac:dyDescent="0.3">
      <c r="A19" t="s">
        <v>173</v>
      </c>
      <c r="B19" t="s">
        <v>736</v>
      </c>
      <c r="C19" s="142">
        <v>41572</v>
      </c>
      <c r="D19">
        <v>8856</v>
      </c>
      <c r="E19">
        <v>18069</v>
      </c>
      <c r="F19">
        <v>0</v>
      </c>
      <c r="G19">
        <v>8320</v>
      </c>
      <c r="H19" s="142">
        <f t="shared" si="0"/>
        <v>35245</v>
      </c>
      <c r="I19" s="142">
        <v>76817</v>
      </c>
      <c r="J19" s="142"/>
    </row>
    <row r="20" spans="1:10" x14ac:dyDescent="0.3">
      <c r="A20" t="s">
        <v>57</v>
      </c>
      <c r="B20" t="s">
        <v>399</v>
      </c>
      <c r="C20" s="142">
        <v>26689</v>
      </c>
      <c r="D20">
        <v>3270</v>
      </c>
      <c r="E20" s="142">
        <v>9824</v>
      </c>
      <c r="F20">
        <v>0</v>
      </c>
      <c r="G20">
        <v>978</v>
      </c>
      <c r="H20" s="142">
        <f t="shared" si="0"/>
        <v>14072</v>
      </c>
      <c r="I20" s="142">
        <v>40761</v>
      </c>
      <c r="J20" s="142"/>
    </row>
    <row r="21" spans="1:10" x14ac:dyDescent="0.3">
      <c r="A21" t="s">
        <v>99</v>
      </c>
      <c r="B21" t="s">
        <v>439</v>
      </c>
      <c r="C21" s="142">
        <v>24803</v>
      </c>
      <c r="D21">
        <v>250</v>
      </c>
      <c r="E21" s="142">
        <v>0</v>
      </c>
      <c r="F21">
        <v>0</v>
      </c>
      <c r="G21" s="142">
        <v>0</v>
      </c>
      <c r="H21" s="142">
        <f t="shared" si="0"/>
        <v>250</v>
      </c>
      <c r="I21" s="142">
        <v>25053</v>
      </c>
      <c r="J21" s="142"/>
    </row>
    <row r="22" spans="1:10" x14ac:dyDescent="0.3">
      <c r="A22" t="s">
        <v>206</v>
      </c>
      <c r="B22" t="s">
        <v>679</v>
      </c>
      <c r="C22" s="142">
        <v>471215</v>
      </c>
      <c r="D22">
        <v>13736</v>
      </c>
      <c r="E22" s="142">
        <v>17842</v>
      </c>
      <c r="F22">
        <v>0</v>
      </c>
      <c r="G22">
        <v>0</v>
      </c>
      <c r="H22" s="142">
        <f t="shared" si="0"/>
        <v>31578</v>
      </c>
      <c r="I22" s="142">
        <v>502793</v>
      </c>
      <c r="J22" s="142"/>
    </row>
    <row r="23" spans="1:10" x14ac:dyDescent="0.3">
      <c r="A23" t="s">
        <v>45</v>
      </c>
      <c r="B23" t="s">
        <v>387</v>
      </c>
      <c r="C23" s="142">
        <v>498945</v>
      </c>
      <c r="D23">
        <v>24926</v>
      </c>
      <c r="E23">
        <v>27754</v>
      </c>
      <c r="F23">
        <v>0</v>
      </c>
      <c r="G23">
        <v>4651</v>
      </c>
      <c r="H23" s="142">
        <f t="shared" si="0"/>
        <v>57331</v>
      </c>
      <c r="I23" s="142">
        <v>556276</v>
      </c>
      <c r="J23" s="142"/>
    </row>
    <row r="24" spans="1:10" x14ac:dyDescent="0.3">
      <c r="A24" t="s">
        <v>37</v>
      </c>
      <c r="B24" t="s">
        <v>381</v>
      </c>
      <c r="C24" s="142">
        <v>37356</v>
      </c>
      <c r="D24">
        <v>809</v>
      </c>
      <c r="E24" s="142">
        <v>16283</v>
      </c>
      <c r="F24">
        <v>185</v>
      </c>
      <c r="G24">
        <v>99</v>
      </c>
      <c r="H24" s="142">
        <f t="shared" si="0"/>
        <v>17376</v>
      </c>
      <c r="I24" s="142">
        <v>54732</v>
      </c>
      <c r="J24" s="142"/>
    </row>
    <row r="25" spans="1:10" x14ac:dyDescent="0.3">
      <c r="A25" t="s">
        <v>190</v>
      </c>
      <c r="B25" t="s">
        <v>525</v>
      </c>
      <c r="C25" s="142">
        <v>20121</v>
      </c>
      <c r="D25">
        <v>1068</v>
      </c>
      <c r="E25" s="142">
        <v>2457</v>
      </c>
      <c r="F25">
        <v>0</v>
      </c>
      <c r="G25">
        <v>0</v>
      </c>
      <c r="H25" s="142">
        <f t="shared" si="0"/>
        <v>3525</v>
      </c>
      <c r="I25" s="142">
        <v>23646</v>
      </c>
      <c r="J25" s="142"/>
    </row>
    <row r="26" spans="1:10" x14ac:dyDescent="0.3">
      <c r="A26" t="s">
        <v>32</v>
      </c>
      <c r="B26" t="s">
        <v>376</v>
      </c>
      <c r="C26" s="142">
        <v>182496</v>
      </c>
      <c r="D26">
        <v>3797</v>
      </c>
      <c r="E26" s="142">
        <v>25128</v>
      </c>
      <c r="F26">
        <v>0</v>
      </c>
      <c r="G26">
        <v>0</v>
      </c>
      <c r="H26" s="142">
        <f t="shared" si="0"/>
        <v>28925</v>
      </c>
      <c r="I26" s="142">
        <v>211421</v>
      </c>
      <c r="J26" s="142"/>
    </row>
    <row r="27" spans="1:10" x14ac:dyDescent="0.3">
      <c r="A27" t="s">
        <v>31</v>
      </c>
      <c r="B27" t="s">
        <v>375</v>
      </c>
      <c r="C27">
        <v>58293</v>
      </c>
      <c r="D27">
        <v>7126</v>
      </c>
      <c r="E27">
        <v>26813</v>
      </c>
      <c r="F27">
        <v>0</v>
      </c>
      <c r="G27">
        <v>0</v>
      </c>
      <c r="H27" s="142">
        <f t="shared" si="0"/>
        <v>33939</v>
      </c>
      <c r="I27" s="142">
        <v>92232</v>
      </c>
      <c r="J27" s="142"/>
    </row>
    <row r="28" spans="1:10" x14ac:dyDescent="0.3">
      <c r="A28" t="s">
        <v>52</v>
      </c>
      <c r="B28" t="s">
        <v>394</v>
      </c>
      <c r="C28" s="142">
        <v>136582</v>
      </c>
      <c r="D28">
        <v>2301</v>
      </c>
      <c r="E28">
        <v>12966</v>
      </c>
      <c r="F28">
        <v>0</v>
      </c>
      <c r="G28">
        <v>0</v>
      </c>
      <c r="H28" s="142">
        <f t="shared" si="0"/>
        <v>15267</v>
      </c>
      <c r="I28" s="142">
        <v>151849</v>
      </c>
      <c r="J28" s="142"/>
    </row>
    <row r="29" spans="1:10" x14ac:dyDescent="0.3">
      <c r="A29" t="s">
        <v>659</v>
      </c>
      <c r="B29" t="s">
        <v>737</v>
      </c>
      <c r="C29" s="142">
        <v>0</v>
      </c>
      <c r="D29" s="142">
        <v>0</v>
      </c>
      <c r="E29">
        <v>0</v>
      </c>
      <c r="F29">
        <v>0</v>
      </c>
      <c r="G29">
        <v>0</v>
      </c>
      <c r="H29" s="142">
        <f t="shared" si="0"/>
        <v>0</v>
      </c>
      <c r="I29" s="142">
        <v>0</v>
      </c>
      <c r="J29" s="142"/>
    </row>
    <row r="30" spans="1:10" x14ac:dyDescent="0.3">
      <c r="A30" t="s">
        <v>134</v>
      </c>
      <c r="B30" t="s">
        <v>473</v>
      </c>
      <c r="C30" s="142">
        <v>35542</v>
      </c>
      <c r="D30" s="142">
        <v>577</v>
      </c>
      <c r="E30" s="142">
        <v>1128</v>
      </c>
      <c r="F30">
        <v>0</v>
      </c>
      <c r="G30" s="142">
        <v>0</v>
      </c>
      <c r="H30" s="142">
        <f t="shared" si="0"/>
        <v>1705</v>
      </c>
      <c r="I30" s="142">
        <v>37247</v>
      </c>
      <c r="J30" s="142"/>
    </row>
    <row r="31" spans="1:10" x14ac:dyDescent="0.3">
      <c r="A31" t="s">
        <v>125</v>
      </c>
      <c r="B31" t="s">
        <v>464</v>
      </c>
      <c r="C31" s="142">
        <v>1571084</v>
      </c>
      <c r="D31">
        <v>46000</v>
      </c>
      <c r="E31" s="142">
        <v>19993</v>
      </c>
      <c r="F31">
        <v>571</v>
      </c>
      <c r="G31">
        <v>0</v>
      </c>
      <c r="H31" s="142">
        <f t="shared" si="0"/>
        <v>66564</v>
      </c>
      <c r="I31" s="142">
        <v>1637648</v>
      </c>
      <c r="J31" s="142"/>
    </row>
    <row r="32" spans="1:10" x14ac:dyDescent="0.3">
      <c r="A32" t="s">
        <v>236</v>
      </c>
      <c r="B32" t="s">
        <v>563</v>
      </c>
      <c r="C32" s="142">
        <v>788541</v>
      </c>
      <c r="D32">
        <v>47383</v>
      </c>
      <c r="E32" s="142">
        <v>53855</v>
      </c>
      <c r="F32">
        <v>0</v>
      </c>
      <c r="G32">
        <v>639</v>
      </c>
      <c r="H32" s="142">
        <f t="shared" si="0"/>
        <v>101877</v>
      </c>
      <c r="I32" s="142">
        <v>890418</v>
      </c>
      <c r="J32" s="142"/>
    </row>
    <row r="33" spans="1:10" x14ac:dyDescent="0.3">
      <c r="A33" t="s">
        <v>154</v>
      </c>
      <c r="B33" t="s">
        <v>493</v>
      </c>
      <c r="C33" s="142">
        <v>332562</v>
      </c>
      <c r="D33">
        <v>7335</v>
      </c>
      <c r="E33" s="142">
        <v>5788</v>
      </c>
      <c r="F33" s="142">
        <v>0</v>
      </c>
      <c r="G33">
        <v>0</v>
      </c>
      <c r="H33" s="142">
        <f t="shared" si="0"/>
        <v>13123</v>
      </c>
      <c r="I33" s="142">
        <v>345685</v>
      </c>
      <c r="J33" s="142"/>
    </row>
    <row r="34" spans="1:10" x14ac:dyDescent="0.3">
      <c r="A34" t="s">
        <v>152</v>
      </c>
      <c r="B34" t="s">
        <v>491</v>
      </c>
      <c r="C34" s="142">
        <v>249227</v>
      </c>
      <c r="D34">
        <v>3379</v>
      </c>
      <c r="E34" s="142">
        <v>8384</v>
      </c>
      <c r="F34">
        <v>0</v>
      </c>
      <c r="G34" s="142">
        <v>0</v>
      </c>
      <c r="H34" s="142">
        <f t="shared" si="0"/>
        <v>11763</v>
      </c>
      <c r="I34" s="142">
        <v>260990</v>
      </c>
      <c r="J34" s="142"/>
    </row>
    <row r="35" spans="1:10" x14ac:dyDescent="0.3">
      <c r="A35" t="s">
        <v>238</v>
      </c>
      <c r="B35" t="s">
        <v>565</v>
      </c>
      <c r="C35">
        <v>658440</v>
      </c>
      <c r="D35">
        <v>2317</v>
      </c>
      <c r="E35">
        <v>82844</v>
      </c>
      <c r="F35">
        <v>0</v>
      </c>
      <c r="G35">
        <v>106822</v>
      </c>
      <c r="H35" s="142">
        <f t="shared" si="0"/>
        <v>191983</v>
      </c>
      <c r="I35" s="142">
        <v>850423</v>
      </c>
      <c r="J35" s="142"/>
    </row>
    <row r="36" spans="1:10" x14ac:dyDescent="0.3">
      <c r="A36" t="s">
        <v>245</v>
      </c>
      <c r="B36" t="s">
        <v>570</v>
      </c>
      <c r="C36" s="142">
        <v>127181</v>
      </c>
      <c r="D36" s="142">
        <v>2790</v>
      </c>
      <c r="E36">
        <v>27023</v>
      </c>
      <c r="F36">
        <v>0</v>
      </c>
      <c r="G36">
        <v>365</v>
      </c>
      <c r="H36" s="142">
        <f t="shared" si="0"/>
        <v>30178</v>
      </c>
      <c r="I36" s="142">
        <v>157359</v>
      </c>
      <c r="J36" s="142"/>
    </row>
    <row r="37" spans="1:10" x14ac:dyDescent="0.3">
      <c r="A37" t="s">
        <v>656</v>
      </c>
      <c r="B37" t="s">
        <v>738</v>
      </c>
      <c r="C37" s="142">
        <v>0</v>
      </c>
      <c r="D37" s="142">
        <v>0</v>
      </c>
      <c r="E37" s="142">
        <v>0</v>
      </c>
      <c r="F37">
        <v>0</v>
      </c>
      <c r="G37">
        <v>0</v>
      </c>
      <c r="H37" s="142">
        <f t="shared" si="0"/>
        <v>0</v>
      </c>
      <c r="I37" s="142">
        <v>0</v>
      </c>
      <c r="J37" s="142"/>
    </row>
    <row r="38" spans="1:10" x14ac:dyDescent="0.3">
      <c r="A38" t="s">
        <v>101</v>
      </c>
      <c r="B38" t="s">
        <v>441</v>
      </c>
      <c r="C38" s="142">
        <v>171716</v>
      </c>
      <c r="D38">
        <v>3930</v>
      </c>
      <c r="E38" s="142">
        <v>12763</v>
      </c>
      <c r="F38">
        <v>492</v>
      </c>
      <c r="G38">
        <v>0</v>
      </c>
      <c r="H38" s="142">
        <f t="shared" si="0"/>
        <v>17185</v>
      </c>
      <c r="I38" s="142">
        <v>188901</v>
      </c>
      <c r="J38" s="142"/>
    </row>
    <row r="39" spans="1:10" x14ac:dyDescent="0.3">
      <c r="A39" t="s">
        <v>20</v>
      </c>
      <c r="B39" t="s">
        <v>364</v>
      </c>
      <c r="C39" s="142">
        <v>133142</v>
      </c>
      <c r="D39">
        <v>10680</v>
      </c>
      <c r="E39">
        <v>28055</v>
      </c>
      <c r="F39">
        <v>0</v>
      </c>
      <c r="G39">
        <v>0</v>
      </c>
      <c r="H39" s="142">
        <f t="shared" si="0"/>
        <v>38735</v>
      </c>
      <c r="I39" s="142">
        <v>171877</v>
      </c>
      <c r="J39" s="142"/>
    </row>
    <row r="40" spans="1:10" x14ac:dyDescent="0.3">
      <c r="A40" t="s">
        <v>131</v>
      </c>
      <c r="B40" t="s">
        <v>739</v>
      </c>
      <c r="C40" s="142">
        <v>81235</v>
      </c>
      <c r="D40">
        <v>6673</v>
      </c>
      <c r="E40" s="142">
        <v>16868</v>
      </c>
      <c r="F40">
        <v>0</v>
      </c>
      <c r="G40">
        <v>0</v>
      </c>
      <c r="H40" s="142">
        <f t="shared" si="0"/>
        <v>23541</v>
      </c>
      <c r="I40" s="142">
        <v>104776</v>
      </c>
      <c r="J40" s="142"/>
    </row>
    <row r="41" spans="1:10" x14ac:dyDescent="0.3">
      <c r="A41" t="s">
        <v>195</v>
      </c>
      <c r="B41" t="s">
        <v>740</v>
      </c>
      <c r="C41">
        <v>880335</v>
      </c>
      <c r="D41">
        <v>11341</v>
      </c>
      <c r="E41">
        <v>48568</v>
      </c>
      <c r="F41">
        <v>0</v>
      </c>
      <c r="G41">
        <v>28661</v>
      </c>
      <c r="H41" s="142">
        <f t="shared" si="0"/>
        <v>88570</v>
      </c>
      <c r="I41" s="142">
        <v>968905</v>
      </c>
      <c r="J41" s="142"/>
    </row>
    <row r="42" spans="1:10" x14ac:dyDescent="0.3">
      <c r="A42" t="s">
        <v>283</v>
      </c>
      <c r="B42" t="s">
        <v>603</v>
      </c>
      <c r="C42" s="142">
        <v>97692</v>
      </c>
      <c r="D42">
        <v>4279</v>
      </c>
      <c r="E42" s="142">
        <v>16632</v>
      </c>
      <c r="F42">
        <v>0</v>
      </c>
      <c r="G42">
        <v>209</v>
      </c>
      <c r="H42" s="142">
        <f t="shared" si="0"/>
        <v>21120</v>
      </c>
      <c r="I42" s="142">
        <v>118812</v>
      </c>
      <c r="J42" s="142"/>
    </row>
    <row r="43" spans="1:10" x14ac:dyDescent="0.3">
      <c r="A43" t="s">
        <v>267</v>
      </c>
      <c r="B43" t="s">
        <v>590</v>
      </c>
      <c r="C43" s="142">
        <v>0</v>
      </c>
      <c r="D43">
        <v>0</v>
      </c>
      <c r="E43" s="142">
        <v>0</v>
      </c>
      <c r="F43">
        <v>0</v>
      </c>
      <c r="G43">
        <v>0</v>
      </c>
      <c r="H43" s="142">
        <f t="shared" si="0"/>
        <v>0</v>
      </c>
      <c r="I43" s="142">
        <v>0</v>
      </c>
      <c r="J43" s="142"/>
    </row>
    <row r="44" spans="1:10" x14ac:dyDescent="0.3">
      <c r="A44" t="s">
        <v>287</v>
      </c>
      <c r="B44" t="s">
        <v>607</v>
      </c>
      <c r="C44" s="142">
        <v>28322</v>
      </c>
      <c r="D44">
        <v>584</v>
      </c>
      <c r="E44" s="142">
        <v>6865</v>
      </c>
      <c r="F44">
        <v>0</v>
      </c>
      <c r="G44" s="142">
        <v>0</v>
      </c>
      <c r="H44" s="142">
        <f t="shared" si="0"/>
        <v>7449</v>
      </c>
      <c r="I44" s="142">
        <v>35771</v>
      </c>
      <c r="J44" s="142"/>
    </row>
    <row r="45" spans="1:10" x14ac:dyDescent="0.3">
      <c r="A45" t="s">
        <v>252</v>
      </c>
      <c r="B45" t="s">
        <v>741</v>
      </c>
      <c r="C45" s="142">
        <v>49642</v>
      </c>
      <c r="D45" s="142">
        <v>464</v>
      </c>
      <c r="E45">
        <v>8952</v>
      </c>
      <c r="F45">
        <v>0</v>
      </c>
      <c r="G45">
        <v>0</v>
      </c>
      <c r="H45" s="142">
        <f t="shared" si="0"/>
        <v>9416</v>
      </c>
      <c r="I45" s="142">
        <v>59058</v>
      </c>
      <c r="J45" s="142"/>
    </row>
    <row r="46" spans="1:10" x14ac:dyDescent="0.3">
      <c r="A46" t="s">
        <v>269</v>
      </c>
      <c r="B46" t="s">
        <v>742</v>
      </c>
      <c r="C46" s="142">
        <v>71254</v>
      </c>
      <c r="D46">
        <v>1372</v>
      </c>
      <c r="E46" s="142">
        <v>3521</v>
      </c>
      <c r="F46">
        <v>0</v>
      </c>
      <c r="G46" s="142">
        <v>116</v>
      </c>
      <c r="H46" s="142">
        <f t="shared" si="0"/>
        <v>5009</v>
      </c>
      <c r="I46" s="142">
        <v>76263</v>
      </c>
      <c r="J46" s="142"/>
    </row>
    <row r="47" spans="1:10" x14ac:dyDescent="0.3">
      <c r="A47" t="s">
        <v>248</v>
      </c>
      <c r="B47" t="s">
        <v>573</v>
      </c>
      <c r="C47" s="142">
        <v>263389</v>
      </c>
      <c r="D47">
        <v>4898</v>
      </c>
      <c r="E47">
        <v>33677</v>
      </c>
      <c r="F47">
        <v>0</v>
      </c>
      <c r="G47">
        <v>0</v>
      </c>
      <c r="H47" s="142">
        <f t="shared" si="0"/>
        <v>38575</v>
      </c>
      <c r="I47" s="142">
        <v>301964</v>
      </c>
      <c r="J47" s="142"/>
    </row>
    <row r="48" spans="1:10" x14ac:dyDescent="0.3">
      <c r="A48" t="s">
        <v>205</v>
      </c>
      <c r="B48" t="s">
        <v>535</v>
      </c>
      <c r="C48" s="142">
        <v>106706</v>
      </c>
      <c r="D48">
        <v>1659</v>
      </c>
      <c r="E48">
        <v>8103</v>
      </c>
      <c r="F48">
        <v>0</v>
      </c>
      <c r="G48">
        <v>7501</v>
      </c>
      <c r="H48" s="142">
        <f t="shared" si="0"/>
        <v>17263</v>
      </c>
      <c r="I48" s="142">
        <v>123969</v>
      </c>
      <c r="J48" s="142"/>
    </row>
    <row r="49" spans="1:10" x14ac:dyDescent="0.3">
      <c r="A49" t="s">
        <v>210</v>
      </c>
      <c r="B49" t="s">
        <v>538</v>
      </c>
      <c r="C49" s="142">
        <v>32457</v>
      </c>
      <c r="D49">
        <v>1062</v>
      </c>
      <c r="E49" s="142">
        <v>2344</v>
      </c>
      <c r="F49">
        <v>0</v>
      </c>
      <c r="G49">
        <v>0</v>
      </c>
      <c r="H49" s="142">
        <f t="shared" si="0"/>
        <v>3406</v>
      </c>
      <c r="I49" s="142">
        <v>35863</v>
      </c>
      <c r="J49" s="142"/>
    </row>
    <row r="50" spans="1:10" x14ac:dyDescent="0.3">
      <c r="A50" t="s">
        <v>90</v>
      </c>
      <c r="B50" t="s">
        <v>430</v>
      </c>
      <c r="C50" s="142">
        <v>12214</v>
      </c>
      <c r="D50">
        <v>0</v>
      </c>
      <c r="E50" s="142">
        <v>0</v>
      </c>
      <c r="F50">
        <v>0</v>
      </c>
      <c r="G50">
        <v>0</v>
      </c>
      <c r="H50" s="142">
        <f t="shared" si="0"/>
        <v>0</v>
      </c>
      <c r="I50" s="142">
        <v>12214</v>
      </c>
      <c r="J50" s="142"/>
    </row>
    <row r="51" spans="1:10" x14ac:dyDescent="0.3">
      <c r="A51" t="s">
        <v>75</v>
      </c>
      <c r="B51" t="s">
        <v>685</v>
      </c>
      <c r="C51" s="142">
        <v>91050</v>
      </c>
      <c r="D51">
        <v>2044</v>
      </c>
      <c r="E51" s="142">
        <v>4202</v>
      </c>
      <c r="F51">
        <v>0</v>
      </c>
      <c r="G51">
        <v>1617</v>
      </c>
      <c r="H51" s="142">
        <f t="shared" si="0"/>
        <v>7863</v>
      </c>
      <c r="I51" s="142">
        <v>98913</v>
      </c>
      <c r="J51" s="142"/>
    </row>
    <row r="52" spans="1:10" x14ac:dyDescent="0.3">
      <c r="A52" t="s">
        <v>96</v>
      </c>
      <c r="B52" t="s">
        <v>436</v>
      </c>
      <c r="C52" s="142">
        <v>107072</v>
      </c>
      <c r="D52">
        <v>1661</v>
      </c>
      <c r="E52" s="142">
        <v>13386</v>
      </c>
      <c r="F52">
        <v>0</v>
      </c>
      <c r="G52">
        <v>0</v>
      </c>
      <c r="H52" s="142">
        <f t="shared" si="0"/>
        <v>15047</v>
      </c>
      <c r="I52" s="142">
        <v>122119</v>
      </c>
      <c r="J52" s="142"/>
    </row>
    <row r="53" spans="1:10" x14ac:dyDescent="0.3">
      <c r="A53" t="s">
        <v>35</v>
      </c>
      <c r="B53" t="s">
        <v>379</v>
      </c>
      <c r="C53" s="142">
        <v>21561</v>
      </c>
      <c r="D53" s="142">
        <v>333</v>
      </c>
      <c r="E53" s="142">
        <v>8275</v>
      </c>
      <c r="F53">
        <v>453</v>
      </c>
      <c r="G53">
        <v>0</v>
      </c>
      <c r="H53" s="142">
        <f t="shared" si="0"/>
        <v>9061</v>
      </c>
      <c r="I53" s="142">
        <v>30622</v>
      </c>
      <c r="J53" s="142"/>
    </row>
    <row r="54" spans="1:10" x14ac:dyDescent="0.3">
      <c r="A54" t="s">
        <v>158</v>
      </c>
      <c r="B54" t="s">
        <v>496</v>
      </c>
      <c r="C54" s="142">
        <v>122015</v>
      </c>
      <c r="D54">
        <v>4209</v>
      </c>
      <c r="E54" s="142">
        <v>22398</v>
      </c>
      <c r="F54">
        <v>0</v>
      </c>
      <c r="G54">
        <v>317</v>
      </c>
      <c r="H54" s="142">
        <f t="shared" si="0"/>
        <v>26924</v>
      </c>
      <c r="I54" s="142">
        <v>148939</v>
      </c>
      <c r="J54" s="142"/>
    </row>
    <row r="55" spans="1:10" x14ac:dyDescent="0.3">
      <c r="A55" t="s">
        <v>63</v>
      </c>
      <c r="B55" t="s">
        <v>405</v>
      </c>
      <c r="C55" s="142">
        <v>97164</v>
      </c>
      <c r="D55">
        <v>9577</v>
      </c>
      <c r="E55">
        <v>1067</v>
      </c>
      <c r="F55">
        <v>0</v>
      </c>
      <c r="G55">
        <v>0</v>
      </c>
      <c r="H55" s="142">
        <f t="shared" si="0"/>
        <v>10644</v>
      </c>
      <c r="I55" s="142">
        <v>107808</v>
      </c>
      <c r="J55" s="142"/>
    </row>
    <row r="56" spans="1:10" x14ac:dyDescent="0.3">
      <c r="A56" t="s">
        <v>185</v>
      </c>
      <c r="B56" t="s">
        <v>521</v>
      </c>
      <c r="C56" s="142">
        <v>50107</v>
      </c>
      <c r="D56">
        <v>1125</v>
      </c>
      <c r="E56" s="142">
        <v>7401</v>
      </c>
      <c r="F56">
        <v>0</v>
      </c>
      <c r="G56">
        <v>0</v>
      </c>
      <c r="H56" s="142">
        <f t="shared" si="0"/>
        <v>8526</v>
      </c>
      <c r="I56" s="142">
        <v>58633</v>
      </c>
      <c r="J56" s="142"/>
    </row>
    <row r="57" spans="1:10" x14ac:dyDescent="0.3">
      <c r="A57" t="s">
        <v>227</v>
      </c>
      <c r="B57" t="s">
        <v>555</v>
      </c>
      <c r="C57" s="142">
        <v>43779</v>
      </c>
      <c r="D57">
        <v>2202</v>
      </c>
      <c r="E57" s="142">
        <v>10886</v>
      </c>
      <c r="F57">
        <v>0</v>
      </c>
      <c r="G57">
        <v>391</v>
      </c>
      <c r="H57" s="142">
        <f t="shared" si="0"/>
        <v>13479</v>
      </c>
      <c r="I57" s="142">
        <v>57258</v>
      </c>
      <c r="J57" s="142"/>
    </row>
    <row r="58" spans="1:10" x14ac:dyDescent="0.3">
      <c r="A58" t="s">
        <v>162</v>
      </c>
      <c r="B58" t="s">
        <v>500</v>
      </c>
      <c r="C58" s="142">
        <v>98450</v>
      </c>
      <c r="D58">
        <v>1330</v>
      </c>
      <c r="E58" s="142">
        <v>21258</v>
      </c>
      <c r="F58">
        <v>0</v>
      </c>
      <c r="G58">
        <v>0</v>
      </c>
      <c r="H58" s="142">
        <f t="shared" si="0"/>
        <v>22588</v>
      </c>
      <c r="I58" s="142">
        <v>121038</v>
      </c>
      <c r="J58" s="142"/>
    </row>
    <row r="59" spans="1:10" x14ac:dyDescent="0.3">
      <c r="A59" t="s">
        <v>48</v>
      </c>
      <c r="B59" t="s">
        <v>390</v>
      </c>
      <c r="C59">
        <v>62057</v>
      </c>
      <c r="D59">
        <v>2015</v>
      </c>
      <c r="E59">
        <v>16128</v>
      </c>
      <c r="F59">
        <v>0</v>
      </c>
      <c r="G59">
        <v>0</v>
      </c>
      <c r="H59" s="142">
        <f t="shared" si="0"/>
        <v>18143</v>
      </c>
      <c r="I59" s="142">
        <v>80200</v>
      </c>
      <c r="J59" s="142"/>
    </row>
    <row r="60" spans="1:10" x14ac:dyDescent="0.3">
      <c r="A60" t="s">
        <v>242</v>
      </c>
      <c r="B60" t="s">
        <v>567</v>
      </c>
      <c r="C60" s="142">
        <v>267054</v>
      </c>
      <c r="D60">
        <v>10649</v>
      </c>
      <c r="E60">
        <v>26031</v>
      </c>
      <c r="F60">
        <v>0</v>
      </c>
      <c r="G60">
        <v>0</v>
      </c>
      <c r="H60" s="142">
        <f t="shared" si="0"/>
        <v>36680</v>
      </c>
      <c r="I60" s="142">
        <v>303734</v>
      </c>
      <c r="J60" s="142"/>
    </row>
    <row r="61" spans="1:10" x14ac:dyDescent="0.3">
      <c r="A61" t="s">
        <v>193</v>
      </c>
      <c r="B61" t="s">
        <v>527</v>
      </c>
      <c r="C61" s="142">
        <v>0</v>
      </c>
      <c r="D61">
        <v>298</v>
      </c>
      <c r="E61" s="142">
        <v>1196</v>
      </c>
      <c r="F61">
        <v>0</v>
      </c>
      <c r="G61">
        <v>0</v>
      </c>
      <c r="H61" s="142">
        <f t="shared" si="0"/>
        <v>1494</v>
      </c>
      <c r="I61" s="142">
        <v>1494</v>
      </c>
      <c r="J61" s="142"/>
    </row>
    <row r="62" spans="1:10" x14ac:dyDescent="0.3">
      <c r="A62" t="s">
        <v>265</v>
      </c>
      <c r="B62" t="s">
        <v>588</v>
      </c>
      <c r="C62" s="142">
        <v>3801</v>
      </c>
      <c r="D62">
        <v>0</v>
      </c>
      <c r="E62" s="142">
        <v>106</v>
      </c>
      <c r="F62">
        <v>0</v>
      </c>
      <c r="G62">
        <v>0</v>
      </c>
      <c r="H62" s="142">
        <f t="shared" si="0"/>
        <v>106</v>
      </c>
      <c r="I62" s="142">
        <v>3907</v>
      </c>
      <c r="J62" s="142"/>
    </row>
    <row r="63" spans="1:10" x14ac:dyDescent="0.3">
      <c r="A63" t="s">
        <v>239</v>
      </c>
      <c r="B63" t="s">
        <v>743</v>
      </c>
      <c r="C63" s="142">
        <v>469904</v>
      </c>
      <c r="D63" s="142">
        <v>4736</v>
      </c>
      <c r="E63" s="142">
        <v>58928</v>
      </c>
      <c r="F63">
        <v>0</v>
      </c>
      <c r="G63" s="142">
        <v>0</v>
      </c>
      <c r="H63" s="142">
        <f t="shared" si="0"/>
        <v>63664</v>
      </c>
      <c r="I63" s="142">
        <v>533568</v>
      </c>
      <c r="J63" s="142"/>
    </row>
    <row r="64" spans="1:10" x14ac:dyDescent="0.3">
      <c r="A64" t="s">
        <v>295</v>
      </c>
      <c r="B64" t="s">
        <v>744</v>
      </c>
      <c r="C64" s="142">
        <v>262688</v>
      </c>
      <c r="D64">
        <v>7865</v>
      </c>
      <c r="E64">
        <v>20944</v>
      </c>
      <c r="F64">
        <v>0</v>
      </c>
      <c r="G64">
        <v>0</v>
      </c>
      <c r="H64" s="142">
        <f t="shared" si="0"/>
        <v>28809</v>
      </c>
      <c r="I64" s="142">
        <v>291497</v>
      </c>
      <c r="J64" s="142"/>
    </row>
    <row r="65" spans="1:10" x14ac:dyDescent="0.3">
      <c r="A65" t="s">
        <v>59</v>
      </c>
      <c r="B65" t="s">
        <v>401</v>
      </c>
      <c r="C65" s="142">
        <v>0</v>
      </c>
      <c r="D65" s="142">
        <v>0</v>
      </c>
      <c r="E65" s="142">
        <v>0</v>
      </c>
      <c r="F65">
        <v>0</v>
      </c>
      <c r="G65">
        <v>0</v>
      </c>
      <c r="H65" s="142">
        <f t="shared" si="0"/>
        <v>0</v>
      </c>
      <c r="I65" s="142">
        <v>0</v>
      </c>
      <c r="J65" s="142"/>
    </row>
    <row r="66" spans="1:10" x14ac:dyDescent="0.3">
      <c r="A66" t="s">
        <v>127</v>
      </c>
      <c r="B66" t="s">
        <v>467</v>
      </c>
      <c r="C66" s="142">
        <v>20112</v>
      </c>
      <c r="D66">
        <v>1149</v>
      </c>
      <c r="E66" s="142">
        <v>1084</v>
      </c>
      <c r="F66">
        <v>0</v>
      </c>
      <c r="G66" s="142">
        <v>0</v>
      </c>
      <c r="H66" s="142">
        <f t="shared" si="0"/>
        <v>2233</v>
      </c>
      <c r="I66" s="142">
        <v>22345</v>
      </c>
      <c r="J66" s="142"/>
    </row>
    <row r="67" spans="1:10" x14ac:dyDescent="0.3">
      <c r="A67" t="s">
        <v>199</v>
      </c>
      <c r="B67" t="s">
        <v>532</v>
      </c>
      <c r="C67">
        <v>234929</v>
      </c>
      <c r="D67">
        <v>3518</v>
      </c>
      <c r="E67">
        <v>9384</v>
      </c>
      <c r="F67">
        <v>0</v>
      </c>
      <c r="G67">
        <v>387</v>
      </c>
      <c r="H67" s="142">
        <f t="shared" ref="H67:H130" si="1">D67+E67+F67+G67</f>
        <v>13289</v>
      </c>
      <c r="I67" s="142">
        <v>248218</v>
      </c>
      <c r="J67" s="142"/>
    </row>
    <row r="68" spans="1:10" x14ac:dyDescent="0.3">
      <c r="A68" t="s">
        <v>219</v>
      </c>
      <c r="B68" t="s">
        <v>547</v>
      </c>
      <c r="C68" s="142">
        <v>1617885</v>
      </c>
      <c r="D68">
        <v>27428</v>
      </c>
      <c r="E68">
        <v>33476</v>
      </c>
      <c r="F68">
        <v>0</v>
      </c>
      <c r="G68">
        <v>39910</v>
      </c>
      <c r="H68" s="142">
        <f t="shared" si="1"/>
        <v>100814</v>
      </c>
      <c r="I68" s="142">
        <v>1718699</v>
      </c>
      <c r="J68" s="142"/>
    </row>
    <row r="69" spans="1:10" x14ac:dyDescent="0.3">
      <c r="A69" t="s">
        <v>129</v>
      </c>
      <c r="B69" t="s">
        <v>469</v>
      </c>
      <c r="C69" s="142">
        <v>304973</v>
      </c>
      <c r="D69">
        <v>17745</v>
      </c>
      <c r="E69">
        <v>26638</v>
      </c>
      <c r="F69">
        <v>0</v>
      </c>
      <c r="G69">
        <v>0</v>
      </c>
      <c r="H69" s="142">
        <f t="shared" si="1"/>
        <v>44383</v>
      </c>
      <c r="I69" s="142">
        <v>349356</v>
      </c>
      <c r="J69" s="142"/>
    </row>
    <row r="70" spans="1:10" x14ac:dyDescent="0.3">
      <c r="A70" t="s">
        <v>87</v>
      </c>
      <c r="B70" t="s">
        <v>427</v>
      </c>
      <c r="C70" s="142">
        <v>131788</v>
      </c>
      <c r="D70" s="142">
        <v>4508</v>
      </c>
      <c r="E70" s="142">
        <v>9102</v>
      </c>
      <c r="F70">
        <v>0</v>
      </c>
      <c r="G70" s="142">
        <v>0</v>
      </c>
      <c r="H70" s="142">
        <f t="shared" si="1"/>
        <v>13610</v>
      </c>
      <c r="I70" s="142">
        <v>145398</v>
      </c>
      <c r="J70" s="142"/>
    </row>
    <row r="71" spans="1:10" x14ac:dyDescent="0.3">
      <c r="A71" t="s">
        <v>288</v>
      </c>
      <c r="B71" t="s">
        <v>608</v>
      </c>
      <c r="C71" s="142">
        <v>31793</v>
      </c>
      <c r="D71">
        <v>2272</v>
      </c>
      <c r="E71" s="142">
        <v>9997</v>
      </c>
      <c r="F71">
        <v>0</v>
      </c>
      <c r="G71">
        <v>0</v>
      </c>
      <c r="H71" s="142">
        <f t="shared" si="1"/>
        <v>12269</v>
      </c>
      <c r="I71" s="142">
        <v>44062</v>
      </c>
      <c r="J71" s="142"/>
    </row>
    <row r="72" spans="1:10" x14ac:dyDescent="0.3">
      <c r="A72" t="s">
        <v>29</v>
      </c>
      <c r="B72" t="s">
        <v>373</v>
      </c>
      <c r="C72" s="142">
        <v>0</v>
      </c>
      <c r="D72">
        <v>0</v>
      </c>
      <c r="E72" s="142">
        <v>0</v>
      </c>
      <c r="F72">
        <v>0</v>
      </c>
      <c r="G72">
        <v>0</v>
      </c>
      <c r="H72" s="142">
        <f t="shared" si="1"/>
        <v>0</v>
      </c>
      <c r="I72" s="142">
        <v>0</v>
      </c>
      <c r="J72" s="142"/>
    </row>
    <row r="73" spans="1:10" x14ac:dyDescent="0.3">
      <c r="A73" t="s">
        <v>105</v>
      </c>
      <c r="B73" t="s">
        <v>445</v>
      </c>
      <c r="C73" s="142">
        <v>477403</v>
      </c>
      <c r="D73">
        <v>12947</v>
      </c>
      <c r="E73" s="142">
        <v>4468</v>
      </c>
      <c r="F73">
        <v>0</v>
      </c>
      <c r="G73" s="142">
        <v>295</v>
      </c>
      <c r="H73" s="142">
        <f t="shared" si="1"/>
        <v>17710</v>
      </c>
      <c r="I73" s="142">
        <v>495113</v>
      </c>
      <c r="J73" s="142"/>
    </row>
    <row r="74" spans="1:10" x14ac:dyDescent="0.3">
      <c r="A74" t="s">
        <v>79</v>
      </c>
      <c r="B74" t="s">
        <v>420</v>
      </c>
      <c r="C74" s="142">
        <v>263452</v>
      </c>
      <c r="D74" s="142">
        <v>10042</v>
      </c>
      <c r="E74">
        <v>36021</v>
      </c>
      <c r="F74">
        <v>0</v>
      </c>
      <c r="G74" s="142">
        <v>7855</v>
      </c>
      <c r="H74" s="142">
        <f t="shared" si="1"/>
        <v>53918</v>
      </c>
      <c r="I74" s="142">
        <v>317370</v>
      </c>
      <c r="J74" s="142"/>
    </row>
    <row r="75" spans="1:10" x14ac:dyDescent="0.3">
      <c r="A75" t="s">
        <v>787</v>
      </c>
      <c r="B75" t="s">
        <v>745</v>
      </c>
      <c r="C75" s="142">
        <v>212301</v>
      </c>
      <c r="D75">
        <v>0</v>
      </c>
      <c r="E75" s="142">
        <v>0</v>
      </c>
      <c r="F75">
        <v>0</v>
      </c>
      <c r="G75">
        <v>0</v>
      </c>
      <c r="H75" s="142">
        <f t="shared" si="1"/>
        <v>0</v>
      </c>
      <c r="I75" s="142">
        <v>212301</v>
      </c>
      <c r="J75" s="142"/>
    </row>
    <row r="76" spans="1:10" x14ac:dyDescent="0.3">
      <c r="A76" t="s">
        <v>788</v>
      </c>
      <c r="B76" t="s">
        <v>746</v>
      </c>
      <c r="C76" s="142">
        <v>1601043</v>
      </c>
      <c r="D76">
        <v>0</v>
      </c>
      <c r="E76">
        <v>0</v>
      </c>
      <c r="F76">
        <v>0</v>
      </c>
      <c r="G76">
        <v>0</v>
      </c>
      <c r="H76" s="142">
        <f t="shared" si="1"/>
        <v>0</v>
      </c>
      <c r="I76" s="142">
        <v>1601043</v>
      </c>
      <c r="J76" s="142"/>
    </row>
    <row r="77" spans="1:10" x14ac:dyDescent="0.3">
      <c r="A77" t="s">
        <v>789</v>
      </c>
      <c r="B77" t="s">
        <v>747</v>
      </c>
      <c r="C77" s="142">
        <v>89948</v>
      </c>
      <c r="D77">
        <v>0</v>
      </c>
      <c r="E77" s="142">
        <v>0</v>
      </c>
      <c r="F77">
        <v>0</v>
      </c>
      <c r="G77">
        <v>0</v>
      </c>
      <c r="H77" s="142">
        <f t="shared" si="1"/>
        <v>0</v>
      </c>
      <c r="I77" s="142">
        <v>89948</v>
      </c>
      <c r="J77" s="142"/>
    </row>
    <row r="78" spans="1:10" x14ac:dyDescent="0.3">
      <c r="A78" t="s">
        <v>143</v>
      </c>
      <c r="B78" t="s">
        <v>482</v>
      </c>
      <c r="C78" s="142">
        <v>8745</v>
      </c>
      <c r="D78" s="142">
        <v>790</v>
      </c>
      <c r="E78" s="142">
        <v>0</v>
      </c>
      <c r="F78">
        <v>0</v>
      </c>
      <c r="G78" s="142">
        <v>0</v>
      </c>
      <c r="H78" s="142">
        <f t="shared" si="1"/>
        <v>790</v>
      </c>
      <c r="I78" s="142">
        <v>9535</v>
      </c>
      <c r="J78" s="142"/>
    </row>
    <row r="79" spans="1:10" x14ac:dyDescent="0.3">
      <c r="A79" t="s">
        <v>216</v>
      </c>
      <c r="B79" t="s">
        <v>544</v>
      </c>
      <c r="C79">
        <v>1090535</v>
      </c>
      <c r="D79">
        <v>59606</v>
      </c>
      <c r="E79">
        <v>55936</v>
      </c>
      <c r="F79">
        <v>0</v>
      </c>
      <c r="G79">
        <v>0</v>
      </c>
      <c r="H79" s="142">
        <f t="shared" si="1"/>
        <v>115542</v>
      </c>
      <c r="I79" s="142">
        <v>1206077</v>
      </c>
      <c r="J79" s="142"/>
    </row>
    <row r="80" spans="1:10" x14ac:dyDescent="0.3">
      <c r="A80" t="s">
        <v>44</v>
      </c>
      <c r="B80" t="s">
        <v>748</v>
      </c>
      <c r="C80" s="142">
        <v>2058079</v>
      </c>
      <c r="D80" s="142">
        <v>60292</v>
      </c>
      <c r="E80">
        <v>80601</v>
      </c>
      <c r="F80">
        <v>0</v>
      </c>
      <c r="G80">
        <v>28187</v>
      </c>
      <c r="H80" s="142">
        <f t="shared" si="1"/>
        <v>169080</v>
      </c>
      <c r="I80" s="142">
        <v>2227159</v>
      </c>
      <c r="J80" s="142"/>
    </row>
    <row r="81" spans="1:10" x14ac:dyDescent="0.3">
      <c r="A81" t="s">
        <v>251</v>
      </c>
      <c r="B81" t="s">
        <v>749</v>
      </c>
      <c r="C81" s="142">
        <v>0</v>
      </c>
      <c r="D81">
        <v>0</v>
      </c>
      <c r="E81" s="142">
        <v>0</v>
      </c>
      <c r="F81">
        <v>0</v>
      </c>
      <c r="G81">
        <v>0</v>
      </c>
      <c r="H81" s="142">
        <f t="shared" si="1"/>
        <v>0</v>
      </c>
      <c r="I81" s="142">
        <v>0</v>
      </c>
      <c r="J81" s="142"/>
    </row>
    <row r="82" spans="1:10" x14ac:dyDescent="0.3">
      <c r="A82" t="s">
        <v>104</v>
      </c>
      <c r="B82" t="s">
        <v>444</v>
      </c>
      <c r="C82" s="142">
        <v>1232822</v>
      </c>
      <c r="D82">
        <v>23262</v>
      </c>
      <c r="E82" s="142">
        <v>41475</v>
      </c>
      <c r="F82">
        <v>0</v>
      </c>
      <c r="G82" s="142">
        <v>8927</v>
      </c>
      <c r="H82" s="142">
        <f t="shared" si="1"/>
        <v>73664</v>
      </c>
      <c r="I82" s="142">
        <v>1306486</v>
      </c>
      <c r="J82" s="142"/>
    </row>
    <row r="83" spans="1:10" x14ac:dyDescent="0.3">
      <c r="A83" t="s">
        <v>273</v>
      </c>
      <c r="B83" t="s">
        <v>595</v>
      </c>
      <c r="C83" s="142">
        <v>718753</v>
      </c>
      <c r="D83" s="142">
        <v>10022</v>
      </c>
      <c r="E83">
        <v>21470</v>
      </c>
      <c r="F83">
        <v>0</v>
      </c>
      <c r="G83">
        <v>0</v>
      </c>
      <c r="H83" s="142">
        <f t="shared" si="1"/>
        <v>31492</v>
      </c>
      <c r="I83" s="142">
        <v>750245</v>
      </c>
      <c r="J83" s="142"/>
    </row>
    <row r="84" spans="1:10" x14ac:dyDescent="0.3">
      <c r="A84" t="s">
        <v>201</v>
      </c>
      <c r="B84" t="s">
        <v>534</v>
      </c>
      <c r="C84">
        <v>219498</v>
      </c>
      <c r="D84">
        <v>8992</v>
      </c>
      <c r="E84">
        <v>16876</v>
      </c>
      <c r="F84">
        <v>0</v>
      </c>
      <c r="G84">
        <v>17873</v>
      </c>
      <c r="H84" s="142">
        <f t="shared" si="1"/>
        <v>43741</v>
      </c>
      <c r="I84" s="142">
        <v>263239</v>
      </c>
      <c r="J84" s="142"/>
    </row>
    <row r="85" spans="1:10" x14ac:dyDescent="0.3">
      <c r="A85" t="s">
        <v>25</v>
      </c>
      <c r="B85" t="s">
        <v>368</v>
      </c>
      <c r="C85" s="142">
        <v>70252</v>
      </c>
      <c r="D85" s="142">
        <v>5841</v>
      </c>
      <c r="E85" s="142">
        <v>0</v>
      </c>
      <c r="F85">
        <v>0</v>
      </c>
      <c r="G85">
        <v>0</v>
      </c>
      <c r="H85" s="142">
        <f t="shared" si="1"/>
        <v>5841</v>
      </c>
      <c r="I85" s="142">
        <v>76093</v>
      </c>
      <c r="J85" s="142"/>
    </row>
    <row r="86" spans="1:10" x14ac:dyDescent="0.3">
      <c r="A86" t="s">
        <v>790</v>
      </c>
      <c r="B86" t="s">
        <v>750</v>
      </c>
      <c r="C86" s="142">
        <v>0</v>
      </c>
      <c r="D86">
        <v>0</v>
      </c>
      <c r="E86" s="142">
        <v>0</v>
      </c>
      <c r="F86">
        <v>0</v>
      </c>
      <c r="G86" s="142">
        <v>0</v>
      </c>
      <c r="H86" s="142">
        <f t="shared" si="1"/>
        <v>0</v>
      </c>
      <c r="I86" s="142">
        <v>0</v>
      </c>
      <c r="J86" s="142"/>
    </row>
    <row r="87" spans="1:10" x14ac:dyDescent="0.3">
      <c r="A87" t="s">
        <v>197</v>
      </c>
      <c r="B87" t="s">
        <v>530</v>
      </c>
      <c r="C87" s="142">
        <v>513021</v>
      </c>
      <c r="D87">
        <v>14365</v>
      </c>
      <c r="E87" s="142">
        <v>24141</v>
      </c>
      <c r="F87">
        <v>0</v>
      </c>
      <c r="G87" s="142">
        <v>0</v>
      </c>
      <c r="H87" s="142">
        <f t="shared" si="1"/>
        <v>38506</v>
      </c>
      <c r="I87" s="142">
        <v>551527</v>
      </c>
      <c r="J87" s="142"/>
    </row>
    <row r="88" spans="1:10" x14ac:dyDescent="0.3">
      <c r="A88" t="s">
        <v>237</v>
      </c>
      <c r="B88" t="s">
        <v>564</v>
      </c>
      <c r="C88" s="142">
        <v>139557</v>
      </c>
      <c r="D88" s="142">
        <v>882</v>
      </c>
      <c r="E88">
        <v>33256</v>
      </c>
      <c r="F88">
        <v>0</v>
      </c>
      <c r="G88">
        <v>138</v>
      </c>
      <c r="H88" s="142">
        <f t="shared" si="1"/>
        <v>34276</v>
      </c>
      <c r="I88" s="142">
        <v>173833</v>
      </c>
      <c r="J88" s="142"/>
    </row>
    <row r="89" spans="1:10" x14ac:dyDescent="0.3">
      <c r="A89" t="s">
        <v>285</v>
      </c>
      <c r="B89" t="s">
        <v>605</v>
      </c>
      <c r="C89" s="142">
        <v>62773</v>
      </c>
      <c r="D89">
        <v>2044</v>
      </c>
      <c r="E89" s="142">
        <v>26140</v>
      </c>
      <c r="F89">
        <v>0</v>
      </c>
      <c r="G89">
        <v>0</v>
      </c>
      <c r="H89" s="142">
        <f t="shared" si="1"/>
        <v>28184</v>
      </c>
      <c r="I89" s="142">
        <v>90957</v>
      </c>
      <c r="J89" s="142"/>
    </row>
    <row r="90" spans="1:10" x14ac:dyDescent="0.3">
      <c r="A90" t="s">
        <v>136</v>
      </c>
      <c r="B90" t="s">
        <v>475</v>
      </c>
      <c r="C90" s="142">
        <v>31361</v>
      </c>
      <c r="D90">
        <v>1029</v>
      </c>
      <c r="E90" s="142">
        <v>4902</v>
      </c>
      <c r="F90">
        <v>0</v>
      </c>
      <c r="G90">
        <v>0</v>
      </c>
      <c r="H90" s="142">
        <f t="shared" si="1"/>
        <v>5931</v>
      </c>
      <c r="I90" s="142">
        <v>37292</v>
      </c>
      <c r="J90" s="142"/>
    </row>
    <row r="91" spans="1:10" x14ac:dyDescent="0.3">
      <c r="A91" t="s">
        <v>139</v>
      </c>
      <c r="B91" t="s">
        <v>478</v>
      </c>
      <c r="C91" s="142">
        <v>72367</v>
      </c>
      <c r="D91">
        <v>3698</v>
      </c>
      <c r="E91" s="142">
        <v>19702</v>
      </c>
      <c r="F91" s="142">
        <v>0</v>
      </c>
      <c r="G91">
        <v>0</v>
      </c>
      <c r="H91" s="142">
        <f t="shared" si="1"/>
        <v>23400</v>
      </c>
      <c r="I91" s="142">
        <v>95767</v>
      </c>
      <c r="J91" s="142"/>
    </row>
    <row r="92" spans="1:10" x14ac:dyDescent="0.3">
      <c r="A92" t="s">
        <v>81</v>
      </c>
      <c r="B92" t="s">
        <v>422</v>
      </c>
      <c r="C92" s="142">
        <v>0</v>
      </c>
      <c r="D92">
        <v>0</v>
      </c>
      <c r="E92" s="142">
        <v>0</v>
      </c>
      <c r="F92">
        <v>0</v>
      </c>
      <c r="G92">
        <v>0</v>
      </c>
      <c r="H92" s="142">
        <f t="shared" si="1"/>
        <v>0</v>
      </c>
      <c r="I92" s="142">
        <v>0</v>
      </c>
      <c r="J92" s="142"/>
    </row>
    <row r="93" spans="1:10" x14ac:dyDescent="0.3">
      <c r="A93" t="s">
        <v>298</v>
      </c>
      <c r="B93" t="s">
        <v>616</v>
      </c>
      <c r="C93" s="142">
        <v>196066</v>
      </c>
      <c r="D93">
        <v>10013</v>
      </c>
      <c r="E93" s="142">
        <v>27832</v>
      </c>
      <c r="F93">
        <v>0</v>
      </c>
      <c r="G93">
        <v>0</v>
      </c>
      <c r="H93" s="142">
        <f t="shared" si="1"/>
        <v>37845</v>
      </c>
      <c r="I93" s="142">
        <v>233911</v>
      </c>
      <c r="J93" s="142"/>
    </row>
    <row r="94" spans="1:10" x14ac:dyDescent="0.3">
      <c r="A94" t="s">
        <v>302</v>
      </c>
      <c r="B94" t="s">
        <v>620</v>
      </c>
      <c r="C94" s="142">
        <v>73463</v>
      </c>
      <c r="D94">
        <v>2983</v>
      </c>
      <c r="E94">
        <v>15681</v>
      </c>
      <c r="F94">
        <v>0</v>
      </c>
      <c r="G94">
        <v>0</v>
      </c>
      <c r="H94" s="142">
        <f t="shared" si="1"/>
        <v>18664</v>
      </c>
      <c r="I94" s="142">
        <v>92127</v>
      </c>
      <c r="J94" s="142"/>
    </row>
    <row r="95" spans="1:10" x14ac:dyDescent="0.3">
      <c r="A95" t="s">
        <v>228</v>
      </c>
      <c r="B95" t="s">
        <v>556</v>
      </c>
      <c r="C95" s="142">
        <v>0</v>
      </c>
      <c r="D95">
        <v>0</v>
      </c>
      <c r="E95">
        <v>0</v>
      </c>
      <c r="F95">
        <v>0</v>
      </c>
      <c r="G95">
        <v>0</v>
      </c>
      <c r="H95" s="142">
        <f t="shared" si="1"/>
        <v>0</v>
      </c>
      <c r="I95" s="142">
        <v>0</v>
      </c>
      <c r="J95" s="142"/>
    </row>
    <row r="96" spans="1:10" x14ac:dyDescent="0.3">
      <c r="A96" t="s">
        <v>164</v>
      </c>
      <c r="B96" t="s">
        <v>502</v>
      </c>
      <c r="C96">
        <v>20575</v>
      </c>
      <c r="D96">
        <v>722</v>
      </c>
      <c r="E96">
        <v>825</v>
      </c>
      <c r="F96">
        <v>0</v>
      </c>
      <c r="G96">
        <v>0</v>
      </c>
      <c r="H96" s="142">
        <f t="shared" si="1"/>
        <v>1547</v>
      </c>
      <c r="I96" s="142">
        <v>22122</v>
      </c>
      <c r="J96" s="142"/>
    </row>
    <row r="97" spans="1:10" x14ac:dyDescent="0.3">
      <c r="A97" t="s">
        <v>232</v>
      </c>
      <c r="B97" t="s">
        <v>559</v>
      </c>
      <c r="C97">
        <v>12397</v>
      </c>
      <c r="D97">
        <v>102</v>
      </c>
      <c r="E97">
        <v>0</v>
      </c>
      <c r="F97">
        <v>0</v>
      </c>
      <c r="G97">
        <v>0</v>
      </c>
      <c r="H97" s="142">
        <f t="shared" si="1"/>
        <v>102</v>
      </c>
      <c r="I97" s="142">
        <v>12499</v>
      </c>
      <c r="J97" s="142"/>
    </row>
    <row r="98" spans="1:10" x14ac:dyDescent="0.3">
      <c r="A98" t="s">
        <v>791</v>
      </c>
      <c r="B98" t="s">
        <v>751</v>
      </c>
      <c r="C98">
        <v>0</v>
      </c>
      <c r="D98">
        <v>0</v>
      </c>
      <c r="E98">
        <v>0</v>
      </c>
      <c r="F98">
        <v>0</v>
      </c>
      <c r="G98">
        <v>0</v>
      </c>
      <c r="H98" s="142">
        <f t="shared" si="1"/>
        <v>0</v>
      </c>
      <c r="I98" s="142">
        <v>0</v>
      </c>
      <c r="J98" s="142"/>
    </row>
    <row r="99" spans="1:10" x14ac:dyDescent="0.3">
      <c r="A99" t="s">
        <v>792</v>
      </c>
      <c r="B99" t="s">
        <v>752</v>
      </c>
      <c r="C99" s="142">
        <v>0</v>
      </c>
      <c r="D99">
        <v>0</v>
      </c>
      <c r="E99">
        <v>0</v>
      </c>
      <c r="F99">
        <v>0</v>
      </c>
      <c r="G99">
        <v>0</v>
      </c>
      <c r="H99" s="142">
        <f t="shared" si="1"/>
        <v>0</v>
      </c>
      <c r="I99" s="142">
        <v>0</v>
      </c>
      <c r="J99" s="142"/>
    </row>
    <row r="100" spans="1:10" x14ac:dyDescent="0.3">
      <c r="A100" t="s">
        <v>642</v>
      </c>
      <c r="B100" t="s">
        <v>753</v>
      </c>
      <c r="C100" s="142">
        <v>0</v>
      </c>
      <c r="D100">
        <v>0</v>
      </c>
      <c r="E100">
        <v>0</v>
      </c>
      <c r="F100">
        <v>0</v>
      </c>
      <c r="G100">
        <v>0</v>
      </c>
      <c r="H100" s="142">
        <f t="shared" si="1"/>
        <v>0</v>
      </c>
      <c r="I100" s="142">
        <v>0</v>
      </c>
      <c r="J100" s="142"/>
    </row>
    <row r="101" spans="1:10" x14ac:dyDescent="0.3">
      <c r="A101" t="s">
        <v>42</v>
      </c>
      <c r="B101" t="s">
        <v>385</v>
      </c>
      <c r="C101" s="142">
        <v>25344</v>
      </c>
      <c r="D101" s="142">
        <v>492</v>
      </c>
      <c r="E101" s="142">
        <v>0</v>
      </c>
      <c r="F101">
        <v>0</v>
      </c>
      <c r="G101">
        <v>0</v>
      </c>
      <c r="H101" s="142">
        <f t="shared" si="1"/>
        <v>492</v>
      </c>
      <c r="I101" s="142">
        <v>25836</v>
      </c>
      <c r="J101" s="142"/>
    </row>
    <row r="102" spans="1:10" x14ac:dyDescent="0.3">
      <c r="A102" t="s">
        <v>261</v>
      </c>
      <c r="B102" t="s">
        <v>584</v>
      </c>
      <c r="C102" s="142">
        <v>68142</v>
      </c>
      <c r="D102">
        <v>1544</v>
      </c>
      <c r="E102" s="142">
        <v>1475</v>
      </c>
      <c r="F102">
        <v>0</v>
      </c>
      <c r="G102">
        <v>566</v>
      </c>
      <c r="H102" s="142">
        <f t="shared" si="1"/>
        <v>3585</v>
      </c>
      <c r="I102" s="142">
        <v>71727</v>
      </c>
      <c r="J102" s="142"/>
    </row>
    <row r="103" spans="1:10" x14ac:dyDescent="0.3">
      <c r="A103" t="s">
        <v>161</v>
      </c>
      <c r="B103" t="s">
        <v>499</v>
      </c>
      <c r="C103" s="142">
        <v>51414</v>
      </c>
      <c r="D103" s="142">
        <v>838</v>
      </c>
      <c r="E103" s="142">
        <v>4534</v>
      </c>
      <c r="F103">
        <v>0</v>
      </c>
      <c r="G103">
        <v>0</v>
      </c>
      <c r="H103" s="142">
        <f t="shared" si="1"/>
        <v>5372</v>
      </c>
      <c r="I103" s="142">
        <v>56786</v>
      </c>
      <c r="J103" s="142"/>
    </row>
    <row r="104" spans="1:10" x14ac:dyDescent="0.3">
      <c r="A104" t="s">
        <v>301</v>
      </c>
      <c r="B104" t="s">
        <v>619</v>
      </c>
      <c r="C104">
        <v>125530</v>
      </c>
      <c r="D104">
        <v>2278</v>
      </c>
      <c r="E104" s="142">
        <v>16366</v>
      </c>
      <c r="F104">
        <v>0</v>
      </c>
      <c r="G104">
        <v>12483</v>
      </c>
      <c r="H104" s="142">
        <f t="shared" si="1"/>
        <v>31127</v>
      </c>
      <c r="I104" s="142">
        <v>156657</v>
      </c>
      <c r="J104" s="142"/>
    </row>
    <row r="105" spans="1:10" x14ac:dyDescent="0.3">
      <c r="A105" t="s">
        <v>107</v>
      </c>
      <c r="B105" t="s">
        <v>447</v>
      </c>
      <c r="C105" s="142">
        <v>765524</v>
      </c>
      <c r="D105">
        <v>44902</v>
      </c>
      <c r="E105">
        <v>24801</v>
      </c>
      <c r="F105">
        <v>0</v>
      </c>
      <c r="G105" s="142">
        <v>0</v>
      </c>
      <c r="H105" s="142">
        <f t="shared" si="1"/>
        <v>69703</v>
      </c>
      <c r="I105" s="142">
        <v>835227</v>
      </c>
      <c r="J105" s="142"/>
    </row>
    <row r="106" spans="1:10" x14ac:dyDescent="0.3">
      <c r="A106" t="s">
        <v>40</v>
      </c>
      <c r="B106" t="s">
        <v>384</v>
      </c>
      <c r="C106" s="142">
        <v>242280</v>
      </c>
      <c r="D106">
        <v>0</v>
      </c>
      <c r="E106" s="142">
        <v>16873</v>
      </c>
      <c r="F106">
        <v>0</v>
      </c>
      <c r="G106">
        <v>0</v>
      </c>
      <c r="H106" s="142">
        <f t="shared" si="1"/>
        <v>16873</v>
      </c>
      <c r="I106" s="142">
        <v>259153</v>
      </c>
      <c r="J106" s="142"/>
    </row>
    <row r="107" spans="1:10" x14ac:dyDescent="0.3">
      <c r="A107" t="s">
        <v>169</v>
      </c>
      <c r="B107" t="s">
        <v>507</v>
      </c>
      <c r="C107">
        <v>75531</v>
      </c>
      <c r="D107">
        <v>4069</v>
      </c>
      <c r="E107">
        <v>0</v>
      </c>
      <c r="F107">
        <v>0</v>
      </c>
      <c r="G107">
        <v>19741</v>
      </c>
      <c r="H107" s="142">
        <f t="shared" si="1"/>
        <v>23810</v>
      </c>
      <c r="I107" s="142">
        <v>99341</v>
      </c>
      <c r="J107" s="142"/>
    </row>
    <row r="108" spans="1:10" x14ac:dyDescent="0.3">
      <c r="A108" t="s">
        <v>83</v>
      </c>
      <c r="B108" t="s">
        <v>424</v>
      </c>
      <c r="C108">
        <v>127057</v>
      </c>
      <c r="D108">
        <v>5769</v>
      </c>
      <c r="E108">
        <v>18508</v>
      </c>
      <c r="F108">
        <v>0</v>
      </c>
      <c r="G108">
        <v>1244</v>
      </c>
      <c r="H108" s="142">
        <f t="shared" si="1"/>
        <v>25521</v>
      </c>
      <c r="I108" s="142">
        <v>152578</v>
      </c>
      <c r="J108" s="142"/>
    </row>
    <row r="109" spans="1:10" x14ac:dyDescent="0.3">
      <c r="A109" t="s">
        <v>644</v>
      </c>
      <c r="B109" t="s">
        <v>754</v>
      </c>
      <c r="C109">
        <v>0</v>
      </c>
      <c r="D109">
        <v>0</v>
      </c>
      <c r="E109">
        <v>0</v>
      </c>
      <c r="F109">
        <v>0</v>
      </c>
      <c r="G109">
        <v>0</v>
      </c>
      <c r="H109" s="142">
        <f t="shared" si="1"/>
        <v>0</v>
      </c>
      <c r="I109" s="142">
        <v>0</v>
      </c>
      <c r="J109" s="142"/>
    </row>
    <row r="110" spans="1:10" x14ac:dyDescent="0.3">
      <c r="A110" t="s">
        <v>690</v>
      </c>
      <c r="B110" t="s">
        <v>755</v>
      </c>
      <c r="C110">
        <v>0</v>
      </c>
      <c r="D110">
        <v>0</v>
      </c>
      <c r="E110">
        <v>0</v>
      </c>
      <c r="F110">
        <v>0</v>
      </c>
      <c r="G110">
        <v>0</v>
      </c>
      <c r="H110" s="142">
        <f t="shared" si="1"/>
        <v>0</v>
      </c>
      <c r="I110" s="142">
        <v>0</v>
      </c>
      <c r="J110" s="142"/>
    </row>
    <row r="111" spans="1:10" x14ac:dyDescent="0.3">
      <c r="A111" t="s">
        <v>657</v>
      </c>
      <c r="B111" t="s">
        <v>756</v>
      </c>
      <c r="C111" s="142">
        <v>0</v>
      </c>
      <c r="D111">
        <v>0</v>
      </c>
      <c r="E111">
        <v>0</v>
      </c>
      <c r="F111">
        <v>0</v>
      </c>
      <c r="G111">
        <v>0</v>
      </c>
      <c r="H111" s="142">
        <f t="shared" si="1"/>
        <v>0</v>
      </c>
      <c r="I111" s="142">
        <v>0</v>
      </c>
      <c r="J111" s="142"/>
    </row>
    <row r="112" spans="1:10" x14ac:dyDescent="0.3">
      <c r="A112" t="s">
        <v>65</v>
      </c>
      <c r="B112" t="s">
        <v>407</v>
      </c>
      <c r="C112">
        <v>0</v>
      </c>
      <c r="D112">
        <v>0</v>
      </c>
      <c r="E112">
        <v>0</v>
      </c>
      <c r="F112">
        <v>0</v>
      </c>
      <c r="G112">
        <v>0</v>
      </c>
      <c r="H112" s="142">
        <f t="shared" si="1"/>
        <v>0</v>
      </c>
      <c r="I112" s="142">
        <v>0</v>
      </c>
      <c r="J112" s="142"/>
    </row>
    <row r="113" spans="1:10" x14ac:dyDescent="0.3">
      <c r="A113" t="s">
        <v>222</v>
      </c>
      <c r="B113" t="s">
        <v>550</v>
      </c>
      <c r="C113" s="142">
        <v>7920</v>
      </c>
      <c r="D113" s="142">
        <v>462</v>
      </c>
      <c r="E113">
        <v>0</v>
      </c>
      <c r="F113">
        <v>0</v>
      </c>
      <c r="G113">
        <v>0</v>
      </c>
      <c r="H113" s="142">
        <f t="shared" si="1"/>
        <v>462</v>
      </c>
      <c r="I113" s="142">
        <v>8382</v>
      </c>
      <c r="J113" s="142"/>
    </row>
    <row r="114" spans="1:10" x14ac:dyDescent="0.3">
      <c r="A114" t="s">
        <v>646</v>
      </c>
      <c r="B114" t="s">
        <v>757</v>
      </c>
      <c r="C114" s="142">
        <v>0</v>
      </c>
      <c r="D114">
        <v>0</v>
      </c>
      <c r="E114" s="142">
        <v>0</v>
      </c>
      <c r="F114">
        <v>0</v>
      </c>
      <c r="G114">
        <v>0</v>
      </c>
      <c r="H114" s="142">
        <f t="shared" si="1"/>
        <v>0</v>
      </c>
      <c r="I114" s="142">
        <v>0</v>
      </c>
      <c r="J114" s="142"/>
    </row>
    <row r="115" spans="1:10" x14ac:dyDescent="0.3">
      <c r="A115" t="s">
        <v>117</v>
      </c>
      <c r="B115" t="s">
        <v>457</v>
      </c>
      <c r="C115">
        <v>1352741</v>
      </c>
      <c r="D115">
        <v>42901</v>
      </c>
      <c r="E115">
        <v>24293</v>
      </c>
      <c r="F115">
        <v>0</v>
      </c>
      <c r="G115">
        <v>0</v>
      </c>
      <c r="H115" s="142">
        <f t="shared" si="1"/>
        <v>67194</v>
      </c>
      <c r="I115" s="142">
        <v>1419935</v>
      </c>
      <c r="J115" s="142"/>
    </row>
    <row r="116" spans="1:10" x14ac:dyDescent="0.3">
      <c r="A116" t="s">
        <v>70</v>
      </c>
      <c r="B116" t="s">
        <v>412</v>
      </c>
      <c r="C116">
        <v>20591</v>
      </c>
      <c r="D116">
        <v>990</v>
      </c>
      <c r="E116">
        <v>2012</v>
      </c>
      <c r="F116">
        <v>0</v>
      </c>
      <c r="G116">
        <v>0</v>
      </c>
      <c r="H116" s="142">
        <f t="shared" si="1"/>
        <v>3002</v>
      </c>
      <c r="I116" s="142">
        <v>23593</v>
      </c>
      <c r="J116" s="142"/>
    </row>
    <row r="117" spans="1:10" x14ac:dyDescent="0.3">
      <c r="A117" t="s">
        <v>53</v>
      </c>
      <c r="B117" t="s">
        <v>395</v>
      </c>
      <c r="C117" s="142">
        <v>0</v>
      </c>
      <c r="D117">
        <v>0</v>
      </c>
      <c r="E117" s="142">
        <v>0</v>
      </c>
      <c r="F117">
        <v>0</v>
      </c>
      <c r="G117">
        <v>0</v>
      </c>
      <c r="H117" s="142">
        <f t="shared" si="1"/>
        <v>0</v>
      </c>
      <c r="I117" s="142">
        <v>0</v>
      </c>
      <c r="J117" s="142"/>
    </row>
    <row r="118" spans="1:10" x14ac:dyDescent="0.3">
      <c r="A118" t="s">
        <v>62</v>
      </c>
      <c r="B118" t="s">
        <v>404</v>
      </c>
      <c r="C118" s="142">
        <v>0</v>
      </c>
      <c r="D118" s="142">
        <v>0</v>
      </c>
      <c r="E118" s="142">
        <v>0</v>
      </c>
      <c r="F118">
        <v>0</v>
      </c>
      <c r="G118" s="142">
        <v>0</v>
      </c>
      <c r="H118" s="142">
        <f t="shared" si="1"/>
        <v>0</v>
      </c>
      <c r="I118" s="142">
        <v>0</v>
      </c>
      <c r="J118" s="142"/>
    </row>
    <row r="119" spans="1:10" x14ac:dyDescent="0.3">
      <c r="A119" t="s">
        <v>55</v>
      </c>
      <c r="B119" t="s">
        <v>397</v>
      </c>
      <c r="C119" s="142">
        <v>382620</v>
      </c>
      <c r="D119" s="142">
        <v>20107</v>
      </c>
      <c r="E119" s="142">
        <v>27774</v>
      </c>
      <c r="F119">
        <v>0</v>
      </c>
      <c r="G119" s="142">
        <v>4691</v>
      </c>
      <c r="H119" s="142">
        <f t="shared" si="1"/>
        <v>52572</v>
      </c>
      <c r="I119" s="142">
        <v>435192</v>
      </c>
      <c r="J119" s="142"/>
    </row>
    <row r="120" spans="1:10" x14ac:dyDescent="0.3">
      <c r="A120" t="s">
        <v>22</v>
      </c>
      <c r="B120" t="s">
        <v>366</v>
      </c>
      <c r="C120" s="142">
        <v>1172066</v>
      </c>
      <c r="D120">
        <v>49269</v>
      </c>
      <c r="E120" s="142">
        <v>38841</v>
      </c>
      <c r="F120">
        <v>0</v>
      </c>
      <c r="G120">
        <v>28926</v>
      </c>
      <c r="H120" s="142">
        <f t="shared" si="1"/>
        <v>117036</v>
      </c>
      <c r="I120" s="142">
        <v>1289102</v>
      </c>
      <c r="J120" s="142"/>
    </row>
    <row r="121" spans="1:10" x14ac:dyDescent="0.3">
      <c r="A121" t="s">
        <v>120</v>
      </c>
      <c r="B121" t="s">
        <v>460</v>
      </c>
      <c r="C121" s="142">
        <v>1290693</v>
      </c>
      <c r="D121">
        <v>48473</v>
      </c>
      <c r="E121">
        <v>48536</v>
      </c>
      <c r="F121">
        <v>0</v>
      </c>
      <c r="G121">
        <v>26986</v>
      </c>
      <c r="H121" s="142">
        <f t="shared" si="1"/>
        <v>123995</v>
      </c>
      <c r="I121" s="142">
        <v>1414688</v>
      </c>
      <c r="J121" s="142"/>
    </row>
    <row r="122" spans="1:10" x14ac:dyDescent="0.3">
      <c r="A122" t="s">
        <v>255</v>
      </c>
      <c r="B122" t="s">
        <v>578</v>
      </c>
      <c r="C122" s="142">
        <v>106313</v>
      </c>
      <c r="D122">
        <v>5547</v>
      </c>
      <c r="E122" s="142">
        <v>26020</v>
      </c>
      <c r="F122">
        <v>0</v>
      </c>
      <c r="G122" s="142">
        <v>0</v>
      </c>
      <c r="H122" s="142">
        <f t="shared" si="1"/>
        <v>31567</v>
      </c>
      <c r="I122" s="142">
        <v>137880</v>
      </c>
      <c r="J122" s="142"/>
    </row>
    <row r="123" spans="1:10" x14ac:dyDescent="0.3">
      <c r="A123" t="s">
        <v>24</v>
      </c>
      <c r="B123" t="s">
        <v>758</v>
      </c>
      <c r="C123" s="142">
        <v>113678</v>
      </c>
      <c r="D123" s="142">
        <v>4733</v>
      </c>
      <c r="E123" s="142">
        <v>19889</v>
      </c>
      <c r="F123">
        <v>0</v>
      </c>
      <c r="G123" s="142">
        <v>0</v>
      </c>
      <c r="H123" s="142">
        <f t="shared" si="1"/>
        <v>24622</v>
      </c>
      <c r="I123" s="142">
        <v>138300</v>
      </c>
      <c r="J123" s="142"/>
    </row>
    <row r="124" spans="1:10" x14ac:dyDescent="0.3">
      <c r="A124" t="s">
        <v>130</v>
      </c>
      <c r="B124" t="s">
        <v>470</v>
      </c>
      <c r="C124">
        <v>0</v>
      </c>
      <c r="D124">
        <v>0</v>
      </c>
      <c r="E124">
        <v>0</v>
      </c>
      <c r="F124">
        <v>0</v>
      </c>
      <c r="G124">
        <v>0</v>
      </c>
      <c r="H124" s="142">
        <f t="shared" si="1"/>
        <v>0</v>
      </c>
      <c r="I124" s="142">
        <v>0</v>
      </c>
      <c r="J124" s="142"/>
    </row>
    <row r="125" spans="1:10" x14ac:dyDescent="0.3">
      <c r="A125" t="s">
        <v>137</v>
      </c>
      <c r="B125" t="s">
        <v>476</v>
      </c>
      <c r="C125" s="142">
        <v>18847</v>
      </c>
      <c r="D125">
        <v>222</v>
      </c>
      <c r="E125" s="142">
        <v>3875</v>
      </c>
      <c r="F125">
        <v>0</v>
      </c>
      <c r="G125">
        <v>0</v>
      </c>
      <c r="H125" s="142">
        <f t="shared" si="1"/>
        <v>4097</v>
      </c>
      <c r="I125" s="142">
        <v>22944</v>
      </c>
      <c r="J125" s="142"/>
    </row>
    <row r="126" spans="1:10" x14ac:dyDescent="0.3">
      <c r="A126" t="s">
        <v>41</v>
      </c>
      <c r="B126" t="s">
        <v>696</v>
      </c>
      <c r="C126" s="142">
        <v>0</v>
      </c>
      <c r="D126">
        <v>0</v>
      </c>
      <c r="E126" s="142">
        <v>0</v>
      </c>
      <c r="F126">
        <v>0</v>
      </c>
      <c r="G126">
        <v>0</v>
      </c>
      <c r="H126" s="142">
        <f t="shared" si="1"/>
        <v>0</v>
      </c>
      <c r="I126" s="142">
        <v>0</v>
      </c>
      <c r="J126" s="142"/>
    </row>
    <row r="127" spans="1:10" x14ac:dyDescent="0.3">
      <c r="A127" t="s">
        <v>209</v>
      </c>
      <c r="B127" t="s">
        <v>759</v>
      </c>
      <c r="C127" s="142">
        <v>53259</v>
      </c>
      <c r="D127" s="142">
        <v>2492</v>
      </c>
      <c r="E127">
        <v>16541</v>
      </c>
      <c r="F127">
        <v>0</v>
      </c>
      <c r="G127" s="142">
        <v>0</v>
      </c>
      <c r="H127" s="142">
        <f t="shared" si="1"/>
        <v>19033</v>
      </c>
      <c r="I127" s="142">
        <v>72292</v>
      </c>
      <c r="J127" s="142"/>
    </row>
    <row r="128" spans="1:10" x14ac:dyDescent="0.3">
      <c r="A128" t="s">
        <v>279</v>
      </c>
      <c r="B128" t="s">
        <v>697</v>
      </c>
      <c r="C128" s="142">
        <v>62504</v>
      </c>
      <c r="D128">
        <v>1810</v>
      </c>
      <c r="E128" s="142">
        <v>16294</v>
      </c>
      <c r="F128">
        <v>0</v>
      </c>
      <c r="G128">
        <v>0</v>
      </c>
      <c r="H128" s="142">
        <f t="shared" si="1"/>
        <v>18104</v>
      </c>
      <c r="I128" s="142">
        <v>80608</v>
      </c>
      <c r="J128" s="142"/>
    </row>
    <row r="129" spans="1:10" x14ac:dyDescent="0.3">
      <c r="A129" t="s">
        <v>30</v>
      </c>
      <c r="B129" t="s">
        <v>374</v>
      </c>
      <c r="C129" s="142">
        <v>220902</v>
      </c>
      <c r="D129">
        <v>37148</v>
      </c>
      <c r="E129" s="142">
        <v>7034</v>
      </c>
      <c r="F129">
        <v>0</v>
      </c>
      <c r="G129">
        <v>0</v>
      </c>
      <c r="H129" s="142">
        <f t="shared" si="1"/>
        <v>44182</v>
      </c>
      <c r="I129" s="142">
        <v>265084</v>
      </c>
      <c r="J129" s="142"/>
    </row>
    <row r="130" spans="1:10" x14ac:dyDescent="0.3">
      <c r="A130" t="s">
        <v>89</v>
      </c>
      <c r="B130" t="s">
        <v>429</v>
      </c>
      <c r="C130" s="142">
        <v>66240</v>
      </c>
      <c r="D130">
        <v>2491</v>
      </c>
      <c r="E130" s="142">
        <v>5248</v>
      </c>
      <c r="F130">
        <v>0</v>
      </c>
      <c r="G130" s="142">
        <v>0</v>
      </c>
      <c r="H130" s="142">
        <f t="shared" si="1"/>
        <v>7739</v>
      </c>
      <c r="I130" s="142">
        <v>73979</v>
      </c>
      <c r="J130" s="142"/>
    </row>
    <row r="131" spans="1:10" x14ac:dyDescent="0.3">
      <c r="A131" t="s">
        <v>217</v>
      </c>
      <c r="B131" t="s">
        <v>545</v>
      </c>
      <c r="C131" s="142">
        <v>1086557</v>
      </c>
      <c r="D131">
        <v>5015</v>
      </c>
      <c r="E131" s="142">
        <v>16554</v>
      </c>
      <c r="F131">
        <v>0</v>
      </c>
      <c r="G131">
        <v>0</v>
      </c>
      <c r="H131" s="142">
        <f t="shared" ref="H131:H194" si="2">D131+E131+F131+G131</f>
        <v>21569</v>
      </c>
      <c r="I131" s="142">
        <v>1108126</v>
      </c>
      <c r="J131" s="142"/>
    </row>
    <row r="132" spans="1:10" x14ac:dyDescent="0.3">
      <c r="A132" t="s">
        <v>119</v>
      </c>
      <c r="B132" t="s">
        <v>459</v>
      </c>
      <c r="C132" s="142">
        <v>1254108</v>
      </c>
      <c r="D132">
        <v>18207</v>
      </c>
      <c r="E132" s="142">
        <v>28467</v>
      </c>
      <c r="F132">
        <v>0</v>
      </c>
      <c r="G132">
        <v>53842</v>
      </c>
      <c r="H132" s="142">
        <f t="shared" si="2"/>
        <v>100516</v>
      </c>
      <c r="I132" s="142">
        <v>1354624</v>
      </c>
      <c r="J132" s="142"/>
    </row>
    <row r="133" spans="1:10" x14ac:dyDescent="0.3">
      <c r="A133" t="s">
        <v>225</v>
      </c>
      <c r="B133" t="s">
        <v>553</v>
      </c>
      <c r="C133" s="142">
        <v>194570</v>
      </c>
      <c r="D133">
        <v>5269</v>
      </c>
      <c r="E133" s="142">
        <v>20897</v>
      </c>
      <c r="F133">
        <v>0</v>
      </c>
      <c r="G133" s="142">
        <v>0</v>
      </c>
      <c r="H133" s="142">
        <f t="shared" si="2"/>
        <v>26166</v>
      </c>
      <c r="I133" s="142">
        <v>220736</v>
      </c>
      <c r="J133" s="142"/>
    </row>
    <row r="134" spans="1:10" x14ac:dyDescent="0.3">
      <c r="A134" t="s">
        <v>280</v>
      </c>
      <c r="B134" t="s">
        <v>600</v>
      </c>
      <c r="C134" s="142">
        <v>7031</v>
      </c>
      <c r="D134">
        <v>67</v>
      </c>
      <c r="E134" s="142">
        <v>18</v>
      </c>
      <c r="F134">
        <v>0</v>
      </c>
      <c r="G134">
        <v>0</v>
      </c>
      <c r="H134" s="142">
        <f t="shared" si="2"/>
        <v>85</v>
      </c>
      <c r="I134" s="142">
        <v>7116</v>
      </c>
      <c r="J134" s="142"/>
    </row>
    <row r="135" spans="1:10" x14ac:dyDescent="0.3">
      <c r="A135" t="s">
        <v>240</v>
      </c>
      <c r="B135" t="s">
        <v>566</v>
      </c>
      <c r="C135" s="142">
        <v>139329</v>
      </c>
      <c r="D135" s="142">
        <v>1634</v>
      </c>
      <c r="E135" s="142">
        <v>18597</v>
      </c>
      <c r="F135">
        <v>0</v>
      </c>
      <c r="G135" s="142">
        <v>10110</v>
      </c>
      <c r="H135" s="142">
        <f t="shared" si="2"/>
        <v>30341</v>
      </c>
      <c r="I135" s="142">
        <v>169670</v>
      </c>
      <c r="J135" s="142"/>
    </row>
    <row r="136" spans="1:10" x14ac:dyDescent="0.3">
      <c r="A136" t="s">
        <v>18</v>
      </c>
      <c r="B136" t="s">
        <v>362</v>
      </c>
      <c r="C136">
        <v>236803</v>
      </c>
      <c r="D136">
        <v>10138</v>
      </c>
      <c r="E136">
        <v>35040</v>
      </c>
      <c r="F136">
        <v>0</v>
      </c>
      <c r="G136">
        <v>0</v>
      </c>
      <c r="H136" s="142">
        <f t="shared" si="2"/>
        <v>45178</v>
      </c>
      <c r="I136" s="142">
        <v>281981</v>
      </c>
      <c r="J136" s="142"/>
    </row>
    <row r="137" spans="1:10" x14ac:dyDescent="0.3">
      <c r="A137" t="s">
        <v>50</v>
      </c>
      <c r="B137" t="s">
        <v>392</v>
      </c>
      <c r="C137" s="142">
        <v>487264</v>
      </c>
      <c r="D137">
        <v>24992</v>
      </c>
      <c r="E137">
        <v>3892</v>
      </c>
      <c r="F137">
        <v>0</v>
      </c>
      <c r="G137">
        <v>4998</v>
      </c>
      <c r="H137" s="142">
        <f t="shared" si="2"/>
        <v>33882</v>
      </c>
      <c r="I137" s="142">
        <v>521146</v>
      </c>
      <c r="J137" s="142"/>
    </row>
    <row r="138" spans="1:10" x14ac:dyDescent="0.3">
      <c r="A138" t="s">
        <v>249</v>
      </c>
      <c r="B138" t="s">
        <v>574</v>
      </c>
      <c r="C138">
        <v>0</v>
      </c>
      <c r="D138">
        <v>0</v>
      </c>
      <c r="E138">
        <v>0</v>
      </c>
      <c r="F138">
        <v>0</v>
      </c>
      <c r="G138">
        <v>0</v>
      </c>
      <c r="H138" s="142">
        <f t="shared" si="2"/>
        <v>0</v>
      </c>
      <c r="I138" s="142">
        <v>0</v>
      </c>
      <c r="J138" s="142"/>
    </row>
    <row r="139" spans="1:10" x14ac:dyDescent="0.3">
      <c r="A139" t="s">
        <v>203</v>
      </c>
      <c r="B139" t="s">
        <v>760</v>
      </c>
      <c r="C139">
        <v>25508</v>
      </c>
      <c r="D139">
        <v>1403</v>
      </c>
      <c r="E139">
        <v>4409</v>
      </c>
      <c r="F139">
        <v>0</v>
      </c>
      <c r="G139">
        <v>0</v>
      </c>
      <c r="H139" s="142">
        <f t="shared" si="2"/>
        <v>5812</v>
      </c>
      <c r="I139" s="142">
        <v>31320</v>
      </c>
      <c r="J139" s="142"/>
    </row>
    <row r="140" spans="1:10" x14ac:dyDescent="0.3">
      <c r="A140" t="s">
        <v>660</v>
      </c>
      <c r="B140" t="s">
        <v>761</v>
      </c>
      <c r="C140" s="142">
        <v>0</v>
      </c>
      <c r="D140">
        <v>0</v>
      </c>
      <c r="E140" s="142">
        <v>0</v>
      </c>
      <c r="F140">
        <v>0</v>
      </c>
      <c r="G140">
        <v>0</v>
      </c>
      <c r="H140" s="142">
        <f t="shared" si="2"/>
        <v>0</v>
      </c>
      <c r="I140" s="142">
        <v>0</v>
      </c>
      <c r="J140" s="142"/>
    </row>
    <row r="141" spans="1:10" x14ac:dyDescent="0.3">
      <c r="A141" t="s">
        <v>632</v>
      </c>
      <c r="B141" t="s">
        <v>762</v>
      </c>
      <c r="C141" s="142">
        <v>0</v>
      </c>
      <c r="D141">
        <v>0</v>
      </c>
      <c r="E141" s="142">
        <v>0</v>
      </c>
      <c r="F141">
        <v>0</v>
      </c>
      <c r="G141" s="142">
        <v>0</v>
      </c>
      <c r="H141" s="142">
        <f t="shared" si="2"/>
        <v>0</v>
      </c>
      <c r="I141" s="142">
        <v>0</v>
      </c>
      <c r="J141" s="142"/>
    </row>
    <row r="142" spans="1:10" x14ac:dyDescent="0.3">
      <c r="A142" t="s">
        <v>141</v>
      </c>
      <c r="B142" t="s">
        <v>480</v>
      </c>
      <c r="C142" s="142">
        <v>39922</v>
      </c>
      <c r="D142">
        <v>90</v>
      </c>
      <c r="E142" s="142">
        <v>4457</v>
      </c>
      <c r="F142">
        <v>0</v>
      </c>
      <c r="G142" s="142">
        <v>0</v>
      </c>
      <c r="H142" s="142">
        <f t="shared" si="2"/>
        <v>4547</v>
      </c>
      <c r="I142" s="142">
        <v>44469</v>
      </c>
      <c r="J142" s="142"/>
    </row>
    <row r="143" spans="1:10" x14ac:dyDescent="0.3">
      <c r="A143" t="s">
        <v>275</v>
      </c>
      <c r="B143" t="s">
        <v>597</v>
      </c>
      <c r="C143" s="142">
        <v>310901</v>
      </c>
      <c r="D143">
        <v>7041</v>
      </c>
      <c r="E143" s="142">
        <v>33202</v>
      </c>
      <c r="F143">
        <v>0</v>
      </c>
      <c r="G143">
        <v>3635</v>
      </c>
      <c r="H143" s="142">
        <f t="shared" si="2"/>
        <v>43878</v>
      </c>
      <c r="I143" s="142">
        <v>354779</v>
      </c>
      <c r="J143" s="142"/>
    </row>
    <row r="144" spans="1:10" x14ac:dyDescent="0.3">
      <c r="A144" t="s">
        <v>297</v>
      </c>
      <c r="B144" t="s">
        <v>615</v>
      </c>
      <c r="C144">
        <v>0</v>
      </c>
      <c r="D144">
        <v>0</v>
      </c>
      <c r="E144">
        <v>0</v>
      </c>
      <c r="F144">
        <v>0</v>
      </c>
      <c r="G144">
        <v>0</v>
      </c>
      <c r="H144" s="142">
        <f t="shared" si="2"/>
        <v>0</v>
      </c>
      <c r="I144" s="142">
        <v>0</v>
      </c>
      <c r="J144" s="142"/>
    </row>
    <row r="145" spans="1:10" x14ac:dyDescent="0.3">
      <c r="A145" t="s">
        <v>60</v>
      </c>
      <c r="B145" t="s">
        <v>402</v>
      </c>
      <c r="C145" s="142">
        <v>43199</v>
      </c>
      <c r="D145">
        <v>870</v>
      </c>
      <c r="E145">
        <v>6628</v>
      </c>
      <c r="F145">
        <v>0</v>
      </c>
      <c r="G145">
        <v>0</v>
      </c>
      <c r="H145" s="142">
        <f t="shared" si="2"/>
        <v>7498</v>
      </c>
      <c r="I145" s="142">
        <v>50697</v>
      </c>
      <c r="J145" s="142"/>
    </row>
    <row r="146" spans="1:10" x14ac:dyDescent="0.3">
      <c r="A146" t="s">
        <v>28</v>
      </c>
      <c r="B146" t="s">
        <v>371</v>
      </c>
      <c r="C146">
        <v>0</v>
      </c>
      <c r="D146">
        <v>0</v>
      </c>
      <c r="E146">
        <v>0</v>
      </c>
      <c r="F146">
        <v>0</v>
      </c>
      <c r="G146">
        <v>0</v>
      </c>
      <c r="H146" s="142">
        <f t="shared" si="2"/>
        <v>0</v>
      </c>
      <c r="I146" s="142">
        <v>0</v>
      </c>
      <c r="J146" s="142"/>
    </row>
    <row r="147" spans="1:10" x14ac:dyDescent="0.3">
      <c r="A147" t="s">
        <v>166</v>
      </c>
      <c r="B147" t="s">
        <v>504</v>
      </c>
      <c r="C147" s="142">
        <v>75204</v>
      </c>
      <c r="D147">
        <v>2382</v>
      </c>
      <c r="E147" s="142">
        <v>13393</v>
      </c>
      <c r="F147">
        <v>0</v>
      </c>
      <c r="G147" s="142">
        <v>2663</v>
      </c>
      <c r="H147" s="142">
        <f t="shared" si="2"/>
        <v>18438</v>
      </c>
      <c r="I147" s="142">
        <v>93642</v>
      </c>
      <c r="J147" s="142"/>
    </row>
    <row r="148" spans="1:10" x14ac:dyDescent="0.3">
      <c r="A148" t="s">
        <v>253</v>
      </c>
      <c r="B148" t="s">
        <v>576</v>
      </c>
      <c r="C148" s="142">
        <v>80383</v>
      </c>
      <c r="D148">
        <v>0</v>
      </c>
      <c r="E148">
        <v>0</v>
      </c>
      <c r="F148">
        <v>0</v>
      </c>
      <c r="G148">
        <v>0</v>
      </c>
      <c r="H148" s="142">
        <f t="shared" si="2"/>
        <v>0</v>
      </c>
      <c r="I148" s="142">
        <v>80383</v>
      </c>
      <c r="J148" s="142"/>
    </row>
    <row r="149" spans="1:10" x14ac:dyDescent="0.3">
      <c r="A149" t="s">
        <v>221</v>
      </c>
      <c r="B149" t="s">
        <v>549</v>
      </c>
      <c r="C149" s="142">
        <v>1089951</v>
      </c>
      <c r="D149">
        <v>15745</v>
      </c>
      <c r="E149" s="142">
        <v>16430</v>
      </c>
      <c r="F149">
        <v>0</v>
      </c>
      <c r="G149" s="142">
        <v>32519</v>
      </c>
      <c r="H149" s="142">
        <f t="shared" si="2"/>
        <v>64694</v>
      </c>
      <c r="I149" s="142">
        <v>1154645</v>
      </c>
      <c r="J149" s="142"/>
    </row>
    <row r="150" spans="1:10" x14ac:dyDescent="0.3">
      <c r="A150" t="s">
        <v>85</v>
      </c>
      <c r="B150" t="s">
        <v>700</v>
      </c>
      <c r="C150" s="142">
        <v>18497</v>
      </c>
      <c r="D150">
        <v>1096</v>
      </c>
      <c r="E150" s="142">
        <v>705</v>
      </c>
      <c r="F150">
        <v>0</v>
      </c>
      <c r="G150" s="142">
        <v>0</v>
      </c>
      <c r="H150" s="142">
        <f t="shared" si="2"/>
        <v>1801</v>
      </c>
      <c r="I150" s="142">
        <v>20298</v>
      </c>
      <c r="J150" s="142"/>
    </row>
    <row r="151" spans="1:10" x14ac:dyDescent="0.3">
      <c r="A151" t="s">
        <v>235</v>
      </c>
      <c r="B151" t="s">
        <v>562</v>
      </c>
      <c r="C151" s="142">
        <v>1001844</v>
      </c>
      <c r="D151">
        <v>7514</v>
      </c>
      <c r="E151" s="142">
        <v>48799</v>
      </c>
      <c r="F151">
        <v>0</v>
      </c>
      <c r="G151">
        <v>0</v>
      </c>
      <c r="H151" s="142">
        <f t="shared" si="2"/>
        <v>56313</v>
      </c>
      <c r="I151" s="142">
        <v>1058157</v>
      </c>
      <c r="J151" s="142"/>
    </row>
    <row r="152" spans="1:10" x14ac:dyDescent="0.3">
      <c r="A152" t="s">
        <v>234</v>
      </c>
      <c r="B152" t="s">
        <v>561</v>
      </c>
      <c r="C152" s="142">
        <v>165563</v>
      </c>
      <c r="D152">
        <v>6618</v>
      </c>
      <c r="E152" s="142">
        <v>14893</v>
      </c>
      <c r="F152">
        <v>0</v>
      </c>
      <c r="G152" s="142">
        <v>512</v>
      </c>
      <c r="H152" s="142">
        <f t="shared" si="2"/>
        <v>22023</v>
      </c>
      <c r="I152" s="142">
        <v>187586</v>
      </c>
      <c r="J152" s="142"/>
    </row>
    <row r="153" spans="1:10" x14ac:dyDescent="0.3">
      <c r="A153" t="s">
        <v>106</v>
      </c>
      <c r="B153" t="s">
        <v>446</v>
      </c>
      <c r="C153" s="142">
        <v>166046</v>
      </c>
      <c r="D153" s="142">
        <v>6467</v>
      </c>
      <c r="E153" s="142">
        <v>9877</v>
      </c>
      <c r="F153">
        <v>445</v>
      </c>
      <c r="G153" s="142">
        <v>315</v>
      </c>
      <c r="H153" s="142">
        <f t="shared" si="2"/>
        <v>17104</v>
      </c>
      <c r="I153" s="142">
        <v>183150</v>
      </c>
      <c r="J153" s="142"/>
    </row>
    <row r="154" spans="1:10" x14ac:dyDescent="0.3">
      <c r="A154" t="s">
        <v>276</v>
      </c>
      <c r="B154" t="s">
        <v>598</v>
      </c>
      <c r="C154" s="142">
        <v>201462</v>
      </c>
      <c r="D154">
        <v>5621</v>
      </c>
      <c r="E154">
        <v>13566</v>
      </c>
      <c r="F154">
        <v>0</v>
      </c>
      <c r="G154" s="142">
        <v>7246</v>
      </c>
      <c r="H154" s="142">
        <f t="shared" si="2"/>
        <v>26433</v>
      </c>
      <c r="I154" s="142">
        <v>227895</v>
      </c>
      <c r="J154" s="142"/>
    </row>
    <row r="155" spans="1:10" x14ac:dyDescent="0.3">
      <c r="A155" t="s">
        <v>175</v>
      </c>
      <c r="B155" t="s">
        <v>512</v>
      </c>
      <c r="C155" s="142">
        <v>130350</v>
      </c>
      <c r="D155">
        <v>11118</v>
      </c>
      <c r="E155" s="142">
        <v>28539</v>
      </c>
      <c r="F155">
        <v>2166</v>
      </c>
      <c r="G155" s="142">
        <v>0</v>
      </c>
      <c r="H155" s="142">
        <f t="shared" si="2"/>
        <v>41823</v>
      </c>
      <c r="I155" s="142">
        <v>172173</v>
      </c>
      <c r="J155" s="142"/>
    </row>
    <row r="156" spans="1:10" x14ac:dyDescent="0.3">
      <c r="A156" t="s">
        <v>214</v>
      </c>
      <c r="B156" t="s">
        <v>542</v>
      </c>
      <c r="C156" s="142">
        <v>21149</v>
      </c>
      <c r="D156">
        <v>495</v>
      </c>
      <c r="E156" s="142">
        <v>134</v>
      </c>
      <c r="F156">
        <v>0</v>
      </c>
      <c r="G156">
        <v>650</v>
      </c>
      <c r="H156" s="142">
        <f t="shared" si="2"/>
        <v>1279</v>
      </c>
      <c r="I156" s="142">
        <v>22428</v>
      </c>
      <c r="J156" s="142"/>
    </row>
    <row r="157" spans="1:10" x14ac:dyDescent="0.3">
      <c r="A157" t="s">
        <v>223</v>
      </c>
      <c r="B157" t="s">
        <v>551</v>
      </c>
      <c r="C157" s="142">
        <v>591932</v>
      </c>
      <c r="D157">
        <v>11834</v>
      </c>
      <c r="E157" s="142">
        <v>20716</v>
      </c>
      <c r="F157">
        <v>0</v>
      </c>
      <c r="G157">
        <v>11207</v>
      </c>
      <c r="H157" s="142">
        <f t="shared" si="2"/>
        <v>43757</v>
      </c>
      <c r="I157" s="142">
        <v>635689</v>
      </c>
      <c r="J157" s="142"/>
    </row>
    <row r="158" spans="1:10" x14ac:dyDescent="0.3">
      <c r="A158" t="s">
        <v>86</v>
      </c>
      <c r="B158" t="s">
        <v>426</v>
      </c>
      <c r="C158" s="142">
        <v>86492</v>
      </c>
      <c r="D158" s="142">
        <v>3846</v>
      </c>
      <c r="E158" s="142">
        <v>19469</v>
      </c>
      <c r="F158">
        <v>0</v>
      </c>
      <c r="G158">
        <v>2223</v>
      </c>
      <c r="H158" s="142">
        <f t="shared" si="2"/>
        <v>25538</v>
      </c>
      <c r="I158" s="142">
        <v>112030</v>
      </c>
      <c r="J158" s="142"/>
    </row>
    <row r="159" spans="1:10" x14ac:dyDescent="0.3">
      <c r="A159" t="s">
        <v>145</v>
      </c>
      <c r="B159" t="s">
        <v>484</v>
      </c>
      <c r="C159" s="142">
        <v>58600</v>
      </c>
      <c r="D159">
        <v>9419</v>
      </c>
      <c r="E159" s="142">
        <v>904</v>
      </c>
      <c r="F159">
        <v>0</v>
      </c>
      <c r="G159">
        <v>0</v>
      </c>
      <c r="H159" s="142">
        <f t="shared" si="2"/>
        <v>10323</v>
      </c>
      <c r="I159" s="142">
        <v>68923</v>
      </c>
      <c r="J159" s="142"/>
    </row>
    <row r="160" spans="1:10" x14ac:dyDescent="0.3">
      <c r="A160" t="s">
        <v>78</v>
      </c>
      <c r="B160" t="s">
        <v>419</v>
      </c>
      <c r="C160" s="142">
        <v>0</v>
      </c>
      <c r="D160">
        <v>0</v>
      </c>
      <c r="E160" s="142">
        <v>0</v>
      </c>
      <c r="F160">
        <v>0</v>
      </c>
      <c r="G160">
        <v>0</v>
      </c>
      <c r="H160" s="142">
        <f t="shared" si="2"/>
        <v>0</v>
      </c>
      <c r="I160" s="142">
        <v>0</v>
      </c>
      <c r="J160" s="142"/>
    </row>
    <row r="161" spans="1:10" x14ac:dyDescent="0.3">
      <c r="A161" t="s">
        <v>144</v>
      </c>
      <c r="B161" t="s">
        <v>483</v>
      </c>
      <c r="C161" s="142">
        <v>41991</v>
      </c>
      <c r="D161">
        <v>1480</v>
      </c>
      <c r="E161" s="142">
        <v>5068</v>
      </c>
      <c r="F161">
        <v>0</v>
      </c>
      <c r="G161" s="142">
        <v>0</v>
      </c>
      <c r="H161" s="142">
        <f t="shared" si="2"/>
        <v>6548</v>
      </c>
      <c r="I161" s="142">
        <v>48539</v>
      </c>
      <c r="J161" s="142"/>
    </row>
    <row r="162" spans="1:10" x14ac:dyDescent="0.3">
      <c r="A162" t="s">
        <v>306</v>
      </c>
      <c r="B162" t="s">
        <v>623</v>
      </c>
      <c r="C162" s="142">
        <v>0</v>
      </c>
      <c r="D162">
        <v>0</v>
      </c>
      <c r="E162">
        <v>0</v>
      </c>
      <c r="F162">
        <v>0</v>
      </c>
      <c r="G162">
        <v>0</v>
      </c>
      <c r="H162" s="142">
        <f t="shared" si="2"/>
        <v>0</v>
      </c>
      <c r="I162" s="142">
        <v>0</v>
      </c>
      <c r="J162" s="142"/>
    </row>
    <row r="163" spans="1:10" x14ac:dyDescent="0.3">
      <c r="A163" t="s">
        <v>278</v>
      </c>
      <c r="B163" t="s">
        <v>763</v>
      </c>
      <c r="C163" s="142">
        <v>372005</v>
      </c>
      <c r="D163">
        <v>5368</v>
      </c>
      <c r="E163" s="142">
        <v>9891</v>
      </c>
      <c r="F163">
        <v>0</v>
      </c>
      <c r="G163">
        <v>5703</v>
      </c>
      <c r="H163" s="142">
        <f t="shared" si="2"/>
        <v>20962</v>
      </c>
      <c r="I163" s="142">
        <v>392967</v>
      </c>
      <c r="J163" s="142"/>
    </row>
    <row r="164" spans="1:10" x14ac:dyDescent="0.3">
      <c r="A164" t="s">
        <v>213</v>
      </c>
      <c r="B164" t="s">
        <v>541</v>
      </c>
      <c r="C164">
        <v>9003</v>
      </c>
      <c r="D164">
        <v>513</v>
      </c>
      <c r="E164">
        <v>0</v>
      </c>
      <c r="F164">
        <v>0</v>
      </c>
      <c r="G164">
        <v>0</v>
      </c>
      <c r="H164" s="142">
        <f t="shared" si="2"/>
        <v>513</v>
      </c>
      <c r="I164" s="142">
        <v>9516</v>
      </c>
      <c r="J164" s="142"/>
    </row>
    <row r="165" spans="1:10" x14ac:dyDescent="0.3">
      <c r="A165" t="s">
        <v>211</v>
      </c>
      <c r="B165" t="s">
        <v>539</v>
      </c>
      <c r="C165" s="142">
        <v>849989</v>
      </c>
      <c r="D165">
        <v>31281</v>
      </c>
      <c r="E165" s="142">
        <v>16029</v>
      </c>
      <c r="F165">
        <v>0</v>
      </c>
      <c r="G165">
        <v>0</v>
      </c>
      <c r="H165" s="142">
        <f t="shared" si="2"/>
        <v>47310</v>
      </c>
      <c r="I165" s="142">
        <v>897299</v>
      </c>
      <c r="J165" s="142"/>
    </row>
    <row r="166" spans="1:10" x14ac:dyDescent="0.3">
      <c r="A166" t="s">
        <v>635</v>
      </c>
      <c r="B166" t="s">
        <v>764</v>
      </c>
      <c r="C166" s="142">
        <v>0</v>
      </c>
      <c r="D166">
        <v>0</v>
      </c>
      <c r="E166" s="142">
        <v>0</v>
      </c>
      <c r="F166">
        <v>0</v>
      </c>
      <c r="G166">
        <v>0</v>
      </c>
      <c r="H166" s="142">
        <f t="shared" si="2"/>
        <v>0</v>
      </c>
      <c r="I166" s="142">
        <v>0</v>
      </c>
      <c r="J166" s="142"/>
    </row>
    <row r="167" spans="1:10" x14ac:dyDescent="0.3">
      <c r="A167" t="s">
        <v>218</v>
      </c>
      <c r="B167" t="s">
        <v>546</v>
      </c>
      <c r="C167" s="142">
        <v>1122896</v>
      </c>
      <c r="D167">
        <v>15911</v>
      </c>
      <c r="E167" s="142">
        <v>30345</v>
      </c>
      <c r="F167">
        <v>0</v>
      </c>
      <c r="G167">
        <v>58325</v>
      </c>
      <c r="H167" s="142">
        <f t="shared" si="2"/>
        <v>104581</v>
      </c>
      <c r="I167" s="142">
        <v>1227477</v>
      </c>
      <c r="J167" s="142"/>
    </row>
    <row r="168" spans="1:10" x14ac:dyDescent="0.3">
      <c r="A168" t="s">
        <v>293</v>
      </c>
      <c r="B168" t="s">
        <v>612</v>
      </c>
      <c r="C168" s="142">
        <v>93258</v>
      </c>
      <c r="D168">
        <v>35167</v>
      </c>
      <c r="E168" s="142">
        <v>0</v>
      </c>
      <c r="F168">
        <v>0</v>
      </c>
      <c r="G168">
        <v>0</v>
      </c>
      <c r="H168" s="142">
        <f t="shared" si="2"/>
        <v>35167</v>
      </c>
      <c r="I168" s="142">
        <v>128425</v>
      </c>
      <c r="J168" s="142"/>
    </row>
    <row r="169" spans="1:10" x14ac:dyDescent="0.3">
      <c r="A169" t="s">
        <v>142</v>
      </c>
      <c r="B169" t="s">
        <v>481</v>
      </c>
      <c r="C169">
        <v>80186</v>
      </c>
      <c r="D169">
        <v>1401</v>
      </c>
      <c r="E169">
        <v>9009</v>
      </c>
      <c r="F169">
        <v>0</v>
      </c>
      <c r="G169" s="142">
        <v>840</v>
      </c>
      <c r="H169" s="142">
        <f t="shared" si="2"/>
        <v>11250</v>
      </c>
      <c r="I169" s="142">
        <v>91436</v>
      </c>
      <c r="J169" s="142"/>
    </row>
    <row r="170" spans="1:10" x14ac:dyDescent="0.3">
      <c r="A170" t="s">
        <v>181</v>
      </c>
      <c r="B170" t="s">
        <v>765</v>
      </c>
      <c r="C170" s="142">
        <v>65256</v>
      </c>
      <c r="D170" s="142">
        <v>7865</v>
      </c>
      <c r="E170">
        <v>29485</v>
      </c>
      <c r="F170">
        <v>0</v>
      </c>
      <c r="G170">
        <v>0</v>
      </c>
      <c r="H170" s="142">
        <f t="shared" si="2"/>
        <v>37350</v>
      </c>
      <c r="I170" s="142">
        <v>102606</v>
      </c>
      <c r="J170" s="142"/>
    </row>
    <row r="171" spans="1:10" x14ac:dyDescent="0.3">
      <c r="A171" t="s">
        <v>170</v>
      </c>
      <c r="B171" t="s">
        <v>508</v>
      </c>
      <c r="C171">
        <v>0</v>
      </c>
      <c r="D171">
        <v>0</v>
      </c>
      <c r="E171" s="142">
        <v>0</v>
      </c>
      <c r="F171">
        <v>0</v>
      </c>
      <c r="G171">
        <v>0</v>
      </c>
      <c r="H171" s="142">
        <f t="shared" si="2"/>
        <v>0</v>
      </c>
      <c r="I171" s="142">
        <v>0</v>
      </c>
      <c r="J171" s="142"/>
    </row>
    <row r="172" spans="1:10" x14ac:dyDescent="0.3">
      <c r="A172" t="s">
        <v>184</v>
      </c>
      <c r="B172" t="s">
        <v>520</v>
      </c>
      <c r="C172" s="142">
        <v>196079</v>
      </c>
      <c r="D172">
        <v>2253</v>
      </c>
      <c r="E172" s="142">
        <v>21389</v>
      </c>
      <c r="F172">
        <v>0</v>
      </c>
      <c r="G172">
        <v>0</v>
      </c>
      <c r="H172" s="142">
        <f t="shared" si="2"/>
        <v>23642</v>
      </c>
      <c r="I172" s="142">
        <v>219721</v>
      </c>
      <c r="J172" s="142"/>
    </row>
    <row r="173" spans="1:10" x14ac:dyDescent="0.3">
      <c r="A173" t="s">
        <v>233</v>
      </c>
      <c r="B173" t="s">
        <v>560</v>
      </c>
      <c r="C173" s="142">
        <v>231567</v>
      </c>
      <c r="D173">
        <v>6009</v>
      </c>
      <c r="E173" s="142">
        <v>26932</v>
      </c>
      <c r="F173">
        <v>0</v>
      </c>
      <c r="G173" s="142">
        <v>0</v>
      </c>
      <c r="H173" s="142">
        <f t="shared" si="2"/>
        <v>32941</v>
      </c>
      <c r="I173" s="142">
        <v>264508</v>
      </c>
      <c r="J173" s="142"/>
    </row>
    <row r="174" spans="1:10" x14ac:dyDescent="0.3">
      <c r="A174" t="s">
        <v>277</v>
      </c>
      <c r="B174" t="s">
        <v>766</v>
      </c>
      <c r="C174" s="142">
        <v>220197</v>
      </c>
      <c r="D174">
        <v>7741</v>
      </c>
      <c r="E174" s="142">
        <v>17566</v>
      </c>
      <c r="F174">
        <v>0</v>
      </c>
      <c r="G174" s="142">
        <v>0</v>
      </c>
      <c r="H174" s="142">
        <f t="shared" si="2"/>
        <v>25307</v>
      </c>
      <c r="I174" s="142">
        <v>245504</v>
      </c>
      <c r="J174" s="142"/>
    </row>
    <row r="175" spans="1:10" x14ac:dyDescent="0.3">
      <c r="A175" t="s">
        <v>84</v>
      </c>
      <c r="B175" t="s">
        <v>425</v>
      </c>
      <c r="C175" s="142">
        <v>135556</v>
      </c>
      <c r="D175">
        <v>6562</v>
      </c>
      <c r="E175">
        <v>24685</v>
      </c>
      <c r="F175">
        <v>0</v>
      </c>
      <c r="G175">
        <v>0</v>
      </c>
      <c r="H175" s="142">
        <f t="shared" si="2"/>
        <v>31247</v>
      </c>
      <c r="I175" s="142">
        <v>166803</v>
      </c>
      <c r="J175" s="142"/>
    </row>
    <row r="176" spans="1:10" x14ac:dyDescent="0.3">
      <c r="A176" t="s">
        <v>68</v>
      </c>
      <c r="B176" t="s">
        <v>410</v>
      </c>
      <c r="C176" s="142">
        <v>446877</v>
      </c>
      <c r="D176">
        <v>7075</v>
      </c>
      <c r="E176" s="142">
        <v>42300</v>
      </c>
      <c r="F176">
        <v>176</v>
      </c>
      <c r="G176">
        <v>14508</v>
      </c>
      <c r="H176" s="142">
        <f t="shared" si="2"/>
        <v>64059</v>
      </c>
      <c r="I176" s="142">
        <v>510936</v>
      </c>
      <c r="J176" s="142"/>
    </row>
    <row r="177" spans="1:10" x14ac:dyDescent="0.3">
      <c r="A177" t="s">
        <v>124</v>
      </c>
      <c r="B177" t="s">
        <v>463</v>
      </c>
      <c r="C177" s="142">
        <v>1816315</v>
      </c>
      <c r="D177">
        <v>7838</v>
      </c>
      <c r="E177" s="142">
        <v>19142</v>
      </c>
      <c r="F177">
        <v>0</v>
      </c>
      <c r="G177">
        <v>0</v>
      </c>
      <c r="H177" s="142">
        <f t="shared" si="2"/>
        <v>26980</v>
      </c>
      <c r="I177" s="142">
        <v>1843295</v>
      </c>
      <c r="J177" s="142"/>
    </row>
    <row r="178" spans="1:10" x14ac:dyDescent="0.3">
      <c r="A178" t="s">
        <v>168</v>
      </c>
      <c r="B178" t="s">
        <v>506</v>
      </c>
      <c r="C178" s="142">
        <v>382485</v>
      </c>
      <c r="D178">
        <v>5252</v>
      </c>
      <c r="E178">
        <v>12734</v>
      </c>
      <c r="F178">
        <v>0</v>
      </c>
      <c r="G178" s="142">
        <v>12827</v>
      </c>
      <c r="H178" s="142">
        <f t="shared" si="2"/>
        <v>30813</v>
      </c>
      <c r="I178" s="142">
        <v>413298</v>
      </c>
      <c r="J178" s="142"/>
    </row>
    <row r="179" spans="1:10" x14ac:dyDescent="0.3">
      <c r="A179" t="s">
        <v>183</v>
      </c>
      <c r="B179" t="s">
        <v>519</v>
      </c>
      <c r="C179" s="142">
        <v>29778</v>
      </c>
      <c r="D179">
        <v>948</v>
      </c>
      <c r="E179" s="142">
        <v>4083</v>
      </c>
      <c r="F179">
        <v>0</v>
      </c>
      <c r="G179">
        <v>0</v>
      </c>
      <c r="H179" s="142">
        <f t="shared" si="2"/>
        <v>5031</v>
      </c>
      <c r="I179" s="142">
        <v>34809</v>
      </c>
      <c r="J179" s="142"/>
    </row>
    <row r="180" spans="1:10" x14ac:dyDescent="0.3">
      <c r="A180" t="s">
        <v>257</v>
      </c>
      <c r="B180" t="s">
        <v>580</v>
      </c>
      <c r="C180" s="142">
        <v>1280158</v>
      </c>
      <c r="D180">
        <v>13897</v>
      </c>
      <c r="E180">
        <v>15959</v>
      </c>
      <c r="F180">
        <v>1735</v>
      </c>
      <c r="G180" s="142">
        <v>26</v>
      </c>
      <c r="H180" s="142">
        <f t="shared" si="2"/>
        <v>31617</v>
      </c>
      <c r="I180" s="142">
        <v>1311775</v>
      </c>
      <c r="J180" s="142"/>
    </row>
    <row r="181" spans="1:10" x14ac:dyDescent="0.3">
      <c r="A181" t="s">
        <v>254</v>
      </c>
      <c r="B181" t="s">
        <v>577</v>
      </c>
      <c r="C181" s="142">
        <v>62288</v>
      </c>
      <c r="D181" s="142">
        <v>2033</v>
      </c>
      <c r="E181" s="142">
        <v>10580</v>
      </c>
      <c r="F181">
        <v>0</v>
      </c>
      <c r="G181">
        <v>0</v>
      </c>
      <c r="H181" s="142">
        <f t="shared" si="2"/>
        <v>12613</v>
      </c>
      <c r="I181" s="142">
        <v>74901</v>
      </c>
      <c r="J181" s="142"/>
    </row>
    <row r="182" spans="1:10" x14ac:dyDescent="0.3">
      <c r="A182" t="s">
        <v>121</v>
      </c>
      <c r="B182" t="s">
        <v>461</v>
      </c>
      <c r="C182" s="142">
        <v>1446483</v>
      </c>
      <c r="D182">
        <v>4925</v>
      </c>
      <c r="E182" s="142">
        <v>23868</v>
      </c>
      <c r="F182">
        <v>0</v>
      </c>
      <c r="G182">
        <v>20983</v>
      </c>
      <c r="H182" s="142">
        <f t="shared" si="2"/>
        <v>49776</v>
      </c>
      <c r="I182" s="142">
        <v>1496259</v>
      </c>
      <c r="J182" s="142"/>
    </row>
    <row r="183" spans="1:10" x14ac:dyDescent="0.3">
      <c r="A183" t="s">
        <v>95</v>
      </c>
      <c r="B183" t="s">
        <v>435</v>
      </c>
      <c r="C183" s="142">
        <v>394972</v>
      </c>
      <c r="D183">
        <v>10143</v>
      </c>
      <c r="E183" s="142">
        <v>24237</v>
      </c>
      <c r="F183">
        <v>0</v>
      </c>
      <c r="G183" s="142">
        <v>0</v>
      </c>
      <c r="H183" s="142">
        <f t="shared" si="2"/>
        <v>34380</v>
      </c>
      <c r="I183" s="142">
        <v>429352</v>
      </c>
      <c r="J183" s="142"/>
    </row>
    <row r="184" spans="1:10" x14ac:dyDescent="0.3">
      <c r="A184" t="s">
        <v>291</v>
      </c>
      <c r="B184" t="s">
        <v>610</v>
      </c>
      <c r="C184" s="142">
        <v>62940</v>
      </c>
      <c r="D184">
        <v>6069</v>
      </c>
      <c r="E184" s="142">
        <v>27029</v>
      </c>
      <c r="F184">
        <v>0</v>
      </c>
      <c r="G184">
        <v>6369</v>
      </c>
      <c r="H184" s="142">
        <f t="shared" si="2"/>
        <v>39467</v>
      </c>
      <c r="I184" s="142">
        <v>102407</v>
      </c>
      <c r="J184" s="142"/>
    </row>
    <row r="185" spans="1:10" x14ac:dyDescent="0.3">
      <c r="A185" t="s">
        <v>94</v>
      </c>
      <c r="B185" t="s">
        <v>434</v>
      </c>
      <c r="C185" s="142">
        <v>0</v>
      </c>
      <c r="D185">
        <v>2893</v>
      </c>
      <c r="E185" s="142">
        <v>10648</v>
      </c>
      <c r="F185" s="142">
        <v>0</v>
      </c>
      <c r="G185">
        <v>0</v>
      </c>
      <c r="H185" s="142">
        <f t="shared" si="2"/>
        <v>13541</v>
      </c>
      <c r="I185" s="142">
        <v>13541</v>
      </c>
      <c r="J185" s="142"/>
    </row>
    <row r="186" spans="1:10" x14ac:dyDescent="0.3">
      <c r="A186" t="s">
        <v>178</v>
      </c>
      <c r="B186" t="s">
        <v>515</v>
      </c>
      <c r="C186" s="142">
        <v>236554</v>
      </c>
      <c r="D186">
        <v>10152</v>
      </c>
      <c r="E186">
        <v>25500</v>
      </c>
      <c r="F186" s="142">
        <v>0</v>
      </c>
      <c r="G186" s="142">
        <v>0</v>
      </c>
      <c r="H186" s="142">
        <f t="shared" si="2"/>
        <v>35652</v>
      </c>
      <c r="I186" s="142">
        <v>272206</v>
      </c>
      <c r="J186" s="142"/>
    </row>
    <row r="187" spans="1:10" x14ac:dyDescent="0.3">
      <c r="A187" t="s">
        <v>93</v>
      </c>
      <c r="B187" t="s">
        <v>433</v>
      </c>
      <c r="C187" s="142">
        <v>58376</v>
      </c>
      <c r="D187">
        <v>7981</v>
      </c>
      <c r="E187" s="142">
        <v>0</v>
      </c>
      <c r="F187">
        <v>0</v>
      </c>
      <c r="G187" s="142">
        <v>0</v>
      </c>
      <c r="H187" s="142">
        <f t="shared" si="2"/>
        <v>7981</v>
      </c>
      <c r="I187" s="142">
        <v>66357</v>
      </c>
      <c r="J187" s="142"/>
    </row>
    <row r="188" spans="1:10" x14ac:dyDescent="0.3">
      <c r="A188" t="s">
        <v>159</v>
      </c>
      <c r="B188" t="s">
        <v>497</v>
      </c>
      <c r="C188" s="142">
        <v>92905</v>
      </c>
      <c r="D188">
        <v>795</v>
      </c>
      <c r="E188" s="142">
        <v>1066</v>
      </c>
      <c r="F188">
        <v>704</v>
      </c>
      <c r="G188">
        <v>9106</v>
      </c>
      <c r="H188" s="142">
        <f t="shared" si="2"/>
        <v>11671</v>
      </c>
      <c r="I188" s="142">
        <v>104576</v>
      </c>
      <c r="J188" s="142"/>
    </row>
    <row r="189" spans="1:10" x14ac:dyDescent="0.3">
      <c r="A189" t="s">
        <v>172</v>
      </c>
      <c r="B189" t="s">
        <v>510</v>
      </c>
      <c r="C189" s="142">
        <v>91682</v>
      </c>
      <c r="D189">
        <v>3099</v>
      </c>
      <c r="E189" s="142">
        <v>31592</v>
      </c>
      <c r="F189">
        <v>257</v>
      </c>
      <c r="G189">
        <v>0</v>
      </c>
      <c r="H189" s="142">
        <f t="shared" si="2"/>
        <v>34948</v>
      </c>
      <c r="I189" s="142">
        <v>126630</v>
      </c>
      <c r="J189" s="142"/>
    </row>
    <row r="190" spans="1:10" x14ac:dyDescent="0.3">
      <c r="A190" t="s">
        <v>259</v>
      </c>
      <c r="B190" t="s">
        <v>582</v>
      </c>
      <c r="C190" s="142">
        <v>903423</v>
      </c>
      <c r="D190">
        <v>25786</v>
      </c>
      <c r="E190" s="142">
        <v>18060</v>
      </c>
      <c r="F190">
        <v>0</v>
      </c>
      <c r="G190">
        <v>0</v>
      </c>
      <c r="H190" s="142">
        <f t="shared" si="2"/>
        <v>43846</v>
      </c>
      <c r="I190" s="142">
        <v>947269</v>
      </c>
      <c r="J190" s="142"/>
    </row>
    <row r="191" spans="1:10" x14ac:dyDescent="0.3">
      <c r="A191" t="s">
        <v>171</v>
      </c>
      <c r="B191" t="s">
        <v>509</v>
      </c>
      <c r="C191" s="142">
        <v>147263</v>
      </c>
      <c r="D191">
        <v>4694</v>
      </c>
      <c r="E191">
        <v>17969</v>
      </c>
      <c r="F191">
        <v>0</v>
      </c>
      <c r="G191">
        <v>2346</v>
      </c>
      <c r="H191" s="142">
        <f t="shared" si="2"/>
        <v>25009</v>
      </c>
      <c r="I191" s="142">
        <v>172272</v>
      </c>
      <c r="J191" s="142"/>
    </row>
    <row r="192" spans="1:10" x14ac:dyDescent="0.3">
      <c r="A192" t="s">
        <v>150</v>
      </c>
      <c r="B192" t="s">
        <v>489</v>
      </c>
      <c r="C192" s="142">
        <v>98629</v>
      </c>
      <c r="D192">
        <v>0</v>
      </c>
      <c r="E192" s="142">
        <v>27131</v>
      </c>
      <c r="F192">
        <v>0</v>
      </c>
      <c r="G192" s="142">
        <v>0</v>
      </c>
      <c r="H192" s="142">
        <f t="shared" si="2"/>
        <v>27131</v>
      </c>
      <c r="I192" s="142">
        <v>125760</v>
      </c>
      <c r="J192" s="142"/>
    </row>
    <row r="193" spans="1:10" x14ac:dyDescent="0.3">
      <c r="A193" t="s">
        <v>244</v>
      </c>
      <c r="B193" t="s">
        <v>569</v>
      </c>
      <c r="C193" s="142">
        <v>22537</v>
      </c>
      <c r="D193">
        <v>596</v>
      </c>
      <c r="E193">
        <v>0</v>
      </c>
      <c r="F193">
        <v>0</v>
      </c>
      <c r="G193">
        <v>0</v>
      </c>
      <c r="H193" s="142">
        <f t="shared" si="2"/>
        <v>596</v>
      </c>
      <c r="I193" s="142">
        <v>23133</v>
      </c>
      <c r="J193" s="142"/>
    </row>
    <row r="194" spans="1:10" x14ac:dyDescent="0.3">
      <c r="A194" t="s">
        <v>202</v>
      </c>
      <c r="B194" t="s">
        <v>703</v>
      </c>
      <c r="C194" s="142">
        <v>19856</v>
      </c>
      <c r="D194">
        <v>1262</v>
      </c>
      <c r="E194">
        <v>8221</v>
      </c>
      <c r="F194">
        <v>0</v>
      </c>
      <c r="G194">
        <v>1472</v>
      </c>
      <c r="H194" s="142">
        <f t="shared" si="2"/>
        <v>10955</v>
      </c>
      <c r="I194" s="142">
        <v>30811</v>
      </c>
      <c r="J194" s="142"/>
    </row>
    <row r="195" spans="1:10" x14ac:dyDescent="0.3">
      <c r="A195" t="s">
        <v>231</v>
      </c>
      <c r="B195" t="s">
        <v>558</v>
      </c>
      <c r="C195" s="142">
        <v>529</v>
      </c>
      <c r="D195">
        <v>169</v>
      </c>
      <c r="E195">
        <v>0</v>
      </c>
      <c r="F195">
        <v>0</v>
      </c>
      <c r="G195" s="142">
        <v>9</v>
      </c>
      <c r="H195" s="142">
        <f t="shared" ref="H195:H258" si="3">D195+E195+F195+G195</f>
        <v>178</v>
      </c>
      <c r="I195" s="142">
        <v>707</v>
      </c>
      <c r="J195" s="142"/>
    </row>
    <row r="196" spans="1:10" x14ac:dyDescent="0.3">
      <c r="A196" t="s">
        <v>64</v>
      </c>
      <c r="B196" t="s">
        <v>406</v>
      </c>
      <c r="C196" s="142">
        <v>0</v>
      </c>
      <c r="D196">
        <v>0</v>
      </c>
      <c r="E196" s="142">
        <v>0</v>
      </c>
      <c r="F196">
        <v>0</v>
      </c>
      <c r="G196">
        <v>0</v>
      </c>
      <c r="H196" s="142">
        <f t="shared" si="3"/>
        <v>0</v>
      </c>
      <c r="I196" s="142">
        <v>0</v>
      </c>
      <c r="J196" s="142"/>
    </row>
    <row r="197" spans="1:10" x14ac:dyDescent="0.3">
      <c r="A197" t="s">
        <v>56</v>
      </c>
      <c r="B197" t="s">
        <v>398</v>
      </c>
      <c r="C197" s="142">
        <v>56030</v>
      </c>
      <c r="D197">
        <v>1129</v>
      </c>
      <c r="E197" s="142">
        <v>168</v>
      </c>
      <c r="F197">
        <v>0</v>
      </c>
      <c r="G197">
        <v>1213</v>
      </c>
      <c r="H197" s="142">
        <f t="shared" si="3"/>
        <v>2510</v>
      </c>
      <c r="I197" s="142">
        <v>58540</v>
      </c>
      <c r="J197" s="142"/>
    </row>
    <row r="198" spans="1:10" x14ac:dyDescent="0.3">
      <c r="A198" t="s">
        <v>177</v>
      </c>
      <c r="B198" t="s">
        <v>514</v>
      </c>
      <c r="C198" s="142">
        <v>34549</v>
      </c>
      <c r="D198">
        <v>2160</v>
      </c>
      <c r="E198" s="142">
        <v>12178</v>
      </c>
      <c r="F198">
        <v>0</v>
      </c>
      <c r="G198" s="142">
        <v>116</v>
      </c>
      <c r="H198" s="142">
        <f t="shared" si="3"/>
        <v>14454</v>
      </c>
      <c r="I198" s="142">
        <v>49003</v>
      </c>
      <c r="J198" s="142"/>
    </row>
    <row r="199" spans="1:10" x14ac:dyDescent="0.3">
      <c r="A199" t="s">
        <v>194</v>
      </c>
      <c r="B199" t="s">
        <v>528</v>
      </c>
      <c r="C199" s="142">
        <v>225947</v>
      </c>
      <c r="D199">
        <v>3478</v>
      </c>
      <c r="E199">
        <v>28913</v>
      </c>
      <c r="F199">
        <v>0</v>
      </c>
      <c r="G199">
        <v>0</v>
      </c>
      <c r="H199" s="142">
        <f t="shared" si="3"/>
        <v>32391</v>
      </c>
      <c r="I199" s="142">
        <v>258338</v>
      </c>
      <c r="J199" s="142"/>
    </row>
    <row r="200" spans="1:10" x14ac:dyDescent="0.3">
      <c r="A200" t="s">
        <v>17</v>
      </c>
      <c r="B200" t="s">
        <v>361</v>
      </c>
      <c r="C200">
        <v>311152</v>
      </c>
      <c r="D200">
        <v>12298</v>
      </c>
      <c r="E200">
        <v>41436</v>
      </c>
      <c r="F200">
        <v>0</v>
      </c>
      <c r="G200">
        <v>5721</v>
      </c>
      <c r="H200" s="142">
        <f t="shared" si="3"/>
        <v>59455</v>
      </c>
      <c r="I200" s="142">
        <v>370607</v>
      </c>
      <c r="J200" s="142"/>
    </row>
    <row r="201" spans="1:10" x14ac:dyDescent="0.3">
      <c r="A201" t="s">
        <v>58</v>
      </c>
      <c r="B201" t="s">
        <v>400</v>
      </c>
      <c r="C201" s="142">
        <v>15991</v>
      </c>
      <c r="D201">
        <v>771</v>
      </c>
      <c r="E201" s="142">
        <v>104</v>
      </c>
      <c r="F201">
        <v>0</v>
      </c>
      <c r="G201">
        <v>0</v>
      </c>
      <c r="H201" s="142">
        <f t="shared" si="3"/>
        <v>875</v>
      </c>
      <c r="I201" s="142">
        <v>16866</v>
      </c>
      <c r="J201" s="142"/>
    </row>
    <row r="202" spans="1:10" x14ac:dyDescent="0.3">
      <c r="A202" t="s">
        <v>284</v>
      </c>
      <c r="B202" t="s">
        <v>604</v>
      </c>
      <c r="C202" s="142">
        <v>0</v>
      </c>
      <c r="D202">
        <v>0</v>
      </c>
      <c r="E202" s="142">
        <v>0</v>
      </c>
      <c r="F202">
        <v>0</v>
      </c>
      <c r="G202">
        <v>0</v>
      </c>
      <c r="H202" s="142">
        <f t="shared" si="3"/>
        <v>0</v>
      </c>
      <c r="I202" s="142">
        <v>0</v>
      </c>
      <c r="J202" s="142"/>
    </row>
    <row r="203" spans="1:10" x14ac:dyDescent="0.3">
      <c r="A203" t="s">
        <v>67</v>
      </c>
      <c r="B203" t="s">
        <v>409</v>
      </c>
      <c r="C203" s="142">
        <v>1342205</v>
      </c>
      <c r="D203">
        <v>0</v>
      </c>
      <c r="E203">
        <v>10089</v>
      </c>
      <c r="F203">
        <v>0</v>
      </c>
      <c r="G203" s="142">
        <v>0</v>
      </c>
      <c r="H203" s="142">
        <f t="shared" si="3"/>
        <v>10089</v>
      </c>
      <c r="I203" s="142">
        <v>1352294</v>
      </c>
      <c r="J203" s="142"/>
    </row>
    <row r="204" spans="1:10" x14ac:dyDescent="0.3">
      <c r="A204" t="s">
        <v>174</v>
      </c>
      <c r="B204" t="s">
        <v>511</v>
      </c>
      <c r="C204" s="142">
        <v>25647</v>
      </c>
      <c r="D204">
        <v>1202</v>
      </c>
      <c r="E204" s="142">
        <v>7752</v>
      </c>
      <c r="F204" s="142">
        <v>0</v>
      </c>
      <c r="G204">
        <v>0</v>
      </c>
      <c r="H204" s="142">
        <f t="shared" si="3"/>
        <v>8954</v>
      </c>
      <c r="I204" s="142">
        <v>34601</v>
      </c>
      <c r="J204" s="142"/>
    </row>
    <row r="205" spans="1:10" x14ac:dyDescent="0.3">
      <c r="A205" t="s">
        <v>23</v>
      </c>
      <c r="B205" t="s">
        <v>367</v>
      </c>
      <c r="C205" s="142">
        <v>57331</v>
      </c>
      <c r="D205">
        <v>1087</v>
      </c>
      <c r="E205" s="142">
        <v>5731</v>
      </c>
      <c r="F205" s="142">
        <v>0</v>
      </c>
      <c r="G205">
        <v>1049</v>
      </c>
      <c r="H205" s="142">
        <f t="shared" si="3"/>
        <v>7867</v>
      </c>
      <c r="I205" s="142">
        <v>65198</v>
      </c>
      <c r="J205" s="142"/>
    </row>
    <row r="206" spans="1:10" x14ac:dyDescent="0.3">
      <c r="A206" t="s">
        <v>151</v>
      </c>
      <c r="B206" t="s">
        <v>490</v>
      </c>
      <c r="C206">
        <v>18533</v>
      </c>
      <c r="D206">
        <v>2432</v>
      </c>
      <c r="E206">
        <v>9719</v>
      </c>
      <c r="F206">
        <v>0</v>
      </c>
      <c r="G206">
        <v>1541</v>
      </c>
      <c r="H206" s="142">
        <f t="shared" si="3"/>
        <v>13692</v>
      </c>
      <c r="I206" s="142">
        <v>32225</v>
      </c>
      <c r="J206" s="142"/>
    </row>
    <row r="207" spans="1:10" x14ac:dyDescent="0.3">
      <c r="A207" t="s">
        <v>196</v>
      </c>
      <c r="B207" t="s">
        <v>529</v>
      </c>
      <c r="C207" s="142">
        <v>1111201</v>
      </c>
      <c r="D207">
        <v>44937</v>
      </c>
      <c r="E207">
        <v>53433</v>
      </c>
      <c r="F207">
        <v>6686</v>
      </c>
      <c r="G207">
        <v>49494</v>
      </c>
      <c r="H207" s="142">
        <f t="shared" si="3"/>
        <v>154550</v>
      </c>
      <c r="I207" s="142">
        <v>1265751</v>
      </c>
      <c r="J207" s="142"/>
    </row>
    <row r="208" spans="1:10" x14ac:dyDescent="0.3">
      <c r="A208" t="s">
        <v>704</v>
      </c>
      <c r="B208" t="s">
        <v>767</v>
      </c>
      <c r="C208" s="142">
        <v>0</v>
      </c>
      <c r="D208">
        <v>0</v>
      </c>
      <c r="E208" s="142">
        <v>0</v>
      </c>
      <c r="F208">
        <v>0</v>
      </c>
      <c r="G208">
        <v>0</v>
      </c>
      <c r="H208" s="142">
        <f t="shared" si="3"/>
        <v>0</v>
      </c>
      <c r="I208" s="142">
        <v>0</v>
      </c>
      <c r="J208" s="142"/>
    </row>
    <row r="209" spans="1:10" x14ac:dyDescent="0.3">
      <c r="A209" t="s">
        <v>167</v>
      </c>
      <c r="B209" t="s">
        <v>505</v>
      </c>
      <c r="C209" s="142">
        <v>151276</v>
      </c>
      <c r="D209">
        <v>2944</v>
      </c>
      <c r="E209" s="142">
        <v>756</v>
      </c>
      <c r="F209">
        <v>0</v>
      </c>
      <c r="G209" s="142">
        <v>0</v>
      </c>
      <c r="H209" s="142">
        <f t="shared" si="3"/>
        <v>3700</v>
      </c>
      <c r="I209" s="142">
        <v>154976</v>
      </c>
      <c r="J209" s="142"/>
    </row>
    <row r="210" spans="1:10" x14ac:dyDescent="0.3">
      <c r="A210" t="s">
        <v>71</v>
      </c>
      <c r="B210" t="s">
        <v>413</v>
      </c>
      <c r="C210">
        <v>97185</v>
      </c>
      <c r="D210">
        <v>2345</v>
      </c>
      <c r="E210">
        <v>12048</v>
      </c>
      <c r="F210">
        <v>146</v>
      </c>
      <c r="G210">
        <v>1618</v>
      </c>
      <c r="H210" s="142">
        <f t="shared" si="3"/>
        <v>16157</v>
      </c>
      <c r="I210" s="142">
        <v>113342</v>
      </c>
      <c r="J210" s="142"/>
    </row>
    <row r="211" spans="1:10" x14ac:dyDescent="0.3">
      <c r="A211" t="s">
        <v>34</v>
      </c>
      <c r="B211" t="s">
        <v>378</v>
      </c>
      <c r="C211">
        <v>291519</v>
      </c>
      <c r="D211">
        <v>11522</v>
      </c>
      <c r="E211">
        <v>24410</v>
      </c>
      <c r="F211">
        <v>0</v>
      </c>
      <c r="G211">
        <v>0</v>
      </c>
      <c r="H211" s="142">
        <f t="shared" si="3"/>
        <v>35932</v>
      </c>
      <c r="I211" s="142">
        <v>327451</v>
      </c>
      <c r="J211" s="142"/>
    </row>
    <row r="212" spans="1:10" x14ac:dyDescent="0.3">
      <c r="A212" t="s">
        <v>102</v>
      </c>
      <c r="B212" t="s">
        <v>442</v>
      </c>
      <c r="C212">
        <v>94023</v>
      </c>
      <c r="D212">
        <v>4755</v>
      </c>
      <c r="E212">
        <v>6148</v>
      </c>
      <c r="F212">
        <v>139</v>
      </c>
      <c r="G212">
        <v>0</v>
      </c>
      <c r="H212" s="142">
        <f t="shared" si="3"/>
        <v>11042</v>
      </c>
      <c r="I212" s="142">
        <v>105065</v>
      </c>
      <c r="J212" s="142"/>
    </row>
    <row r="213" spans="1:10" x14ac:dyDescent="0.3">
      <c r="A213" t="s">
        <v>271</v>
      </c>
      <c r="B213" t="s">
        <v>593</v>
      </c>
      <c r="C213" s="142">
        <v>82921</v>
      </c>
      <c r="D213">
        <v>2781</v>
      </c>
      <c r="E213" s="142">
        <v>8369</v>
      </c>
      <c r="F213">
        <v>1501</v>
      </c>
      <c r="G213" s="142">
        <v>10738</v>
      </c>
      <c r="H213" s="142">
        <f t="shared" si="3"/>
        <v>23389</v>
      </c>
      <c r="I213" s="142">
        <v>106310</v>
      </c>
      <c r="J213" s="142"/>
    </row>
    <row r="214" spans="1:10" x14ac:dyDescent="0.3">
      <c r="A214" t="s">
        <v>636</v>
      </c>
      <c r="B214" t="s">
        <v>768</v>
      </c>
      <c r="C214" s="142">
        <v>0</v>
      </c>
      <c r="D214">
        <v>0</v>
      </c>
      <c r="E214">
        <v>0</v>
      </c>
      <c r="F214">
        <v>0</v>
      </c>
      <c r="G214">
        <v>0</v>
      </c>
      <c r="H214" s="142">
        <f t="shared" si="3"/>
        <v>0</v>
      </c>
      <c r="I214" s="142">
        <v>0</v>
      </c>
      <c r="J214" s="142"/>
    </row>
    <row r="215" spans="1:10" x14ac:dyDescent="0.3">
      <c r="A215" t="s">
        <v>26</v>
      </c>
      <c r="B215" t="s">
        <v>369</v>
      </c>
      <c r="C215">
        <v>297599</v>
      </c>
      <c r="D215">
        <v>11067</v>
      </c>
      <c r="E215">
        <v>34665</v>
      </c>
      <c r="F215">
        <v>1985</v>
      </c>
      <c r="G215">
        <v>3680</v>
      </c>
      <c r="H215" s="142">
        <f t="shared" si="3"/>
        <v>51397</v>
      </c>
      <c r="I215" s="142">
        <v>348996</v>
      </c>
      <c r="J215" s="142"/>
    </row>
    <row r="216" spans="1:10" x14ac:dyDescent="0.3">
      <c r="A216" t="s">
        <v>793</v>
      </c>
      <c r="B216" t="s">
        <v>769</v>
      </c>
      <c r="C216" s="142">
        <v>120654</v>
      </c>
      <c r="D216">
        <v>0</v>
      </c>
      <c r="E216">
        <v>0</v>
      </c>
      <c r="F216">
        <v>0</v>
      </c>
      <c r="G216">
        <v>2122</v>
      </c>
      <c r="H216" s="142">
        <f t="shared" si="3"/>
        <v>2122</v>
      </c>
      <c r="I216" s="142">
        <v>122776</v>
      </c>
      <c r="J216" s="142"/>
    </row>
    <row r="217" spans="1:10" x14ac:dyDescent="0.3">
      <c r="A217" t="s">
        <v>282</v>
      </c>
      <c r="B217" t="s">
        <v>602</v>
      </c>
      <c r="C217" s="142">
        <v>141382</v>
      </c>
      <c r="D217">
        <v>6974</v>
      </c>
      <c r="E217" s="142">
        <v>54281</v>
      </c>
      <c r="F217">
        <v>0</v>
      </c>
      <c r="G217" s="142">
        <v>2032</v>
      </c>
      <c r="H217" s="142">
        <f t="shared" si="3"/>
        <v>63287</v>
      </c>
      <c r="I217" s="142">
        <v>204669</v>
      </c>
      <c r="J217" s="142"/>
    </row>
    <row r="218" spans="1:10" x14ac:dyDescent="0.3">
      <c r="A218" t="s">
        <v>707</v>
      </c>
      <c r="B218" t="s">
        <v>770</v>
      </c>
      <c r="C218" s="142">
        <v>5225</v>
      </c>
      <c r="D218">
        <v>425</v>
      </c>
      <c r="E218">
        <v>0</v>
      </c>
      <c r="F218">
        <v>0</v>
      </c>
      <c r="G218">
        <v>0</v>
      </c>
      <c r="H218" s="142">
        <f t="shared" si="3"/>
        <v>425</v>
      </c>
      <c r="I218" s="142">
        <v>5650</v>
      </c>
      <c r="J218" s="142"/>
    </row>
    <row r="219" spans="1:10" x14ac:dyDescent="0.3">
      <c r="A219" t="s">
        <v>188</v>
      </c>
      <c r="B219" t="s">
        <v>523</v>
      </c>
      <c r="C219" s="142">
        <v>1327825</v>
      </c>
      <c r="D219">
        <v>0</v>
      </c>
      <c r="E219" s="142">
        <v>18523</v>
      </c>
      <c r="F219">
        <v>0</v>
      </c>
      <c r="G219" s="142">
        <v>0</v>
      </c>
      <c r="H219" s="142">
        <f t="shared" si="3"/>
        <v>18523</v>
      </c>
      <c r="I219" s="142">
        <v>1346348</v>
      </c>
      <c r="J219" s="142"/>
    </row>
    <row r="220" spans="1:10" x14ac:dyDescent="0.3">
      <c r="A220" t="s">
        <v>98</v>
      </c>
      <c r="B220" t="s">
        <v>438</v>
      </c>
      <c r="C220">
        <v>7045</v>
      </c>
      <c r="D220">
        <v>464</v>
      </c>
      <c r="E220">
        <v>0</v>
      </c>
      <c r="F220">
        <v>0</v>
      </c>
      <c r="G220">
        <v>0</v>
      </c>
      <c r="H220" s="142">
        <f t="shared" si="3"/>
        <v>464</v>
      </c>
      <c r="I220" s="142">
        <v>7509</v>
      </c>
      <c r="J220" s="142"/>
    </row>
    <row r="221" spans="1:10" x14ac:dyDescent="0.3">
      <c r="A221" t="s">
        <v>100</v>
      </c>
      <c r="B221" t="s">
        <v>440</v>
      </c>
      <c r="C221" s="142">
        <v>42935</v>
      </c>
      <c r="D221">
        <v>2042</v>
      </c>
      <c r="E221" s="142">
        <v>3566</v>
      </c>
      <c r="F221">
        <v>0</v>
      </c>
      <c r="G221" s="142">
        <v>640</v>
      </c>
      <c r="H221" s="142">
        <f t="shared" si="3"/>
        <v>6248</v>
      </c>
      <c r="I221" s="142">
        <v>49183</v>
      </c>
      <c r="J221" s="142"/>
    </row>
    <row r="222" spans="1:10" x14ac:dyDescent="0.3">
      <c r="A222" t="s">
        <v>634</v>
      </c>
      <c r="B222" t="s">
        <v>771</v>
      </c>
      <c r="C222" s="142">
        <v>0</v>
      </c>
      <c r="D222" s="142">
        <v>0</v>
      </c>
      <c r="E222">
        <v>0</v>
      </c>
      <c r="F222">
        <v>0</v>
      </c>
      <c r="G222" s="142">
        <v>0</v>
      </c>
      <c r="H222" s="142">
        <f t="shared" si="3"/>
        <v>0</v>
      </c>
      <c r="I222" s="142">
        <v>0</v>
      </c>
      <c r="J222" s="142"/>
    </row>
    <row r="223" spans="1:10" x14ac:dyDescent="0.3">
      <c r="A223" t="s">
        <v>38</v>
      </c>
      <c r="B223" t="s">
        <v>382</v>
      </c>
      <c r="C223">
        <v>76047</v>
      </c>
      <c r="D223">
        <v>3074</v>
      </c>
      <c r="E223">
        <v>39024</v>
      </c>
      <c r="F223">
        <v>0</v>
      </c>
      <c r="G223">
        <v>3855</v>
      </c>
      <c r="H223" s="142">
        <f t="shared" si="3"/>
        <v>45953</v>
      </c>
      <c r="I223" s="142">
        <v>122000</v>
      </c>
      <c r="J223" s="142"/>
    </row>
    <row r="224" spans="1:10" x14ac:dyDescent="0.3">
      <c r="A224" t="s">
        <v>73</v>
      </c>
      <c r="B224" t="s">
        <v>415</v>
      </c>
      <c r="C224" s="142">
        <v>315812</v>
      </c>
      <c r="D224">
        <v>29040</v>
      </c>
      <c r="E224" s="142">
        <v>27481</v>
      </c>
      <c r="F224">
        <v>0</v>
      </c>
      <c r="G224">
        <v>5288</v>
      </c>
      <c r="H224" s="142">
        <f t="shared" si="3"/>
        <v>61809</v>
      </c>
      <c r="I224" s="142">
        <v>377621</v>
      </c>
      <c r="J224" s="142"/>
    </row>
    <row r="225" spans="1:10" x14ac:dyDescent="0.3">
      <c r="A225" t="s">
        <v>260</v>
      </c>
      <c r="B225" t="s">
        <v>583</v>
      </c>
      <c r="C225" s="142">
        <v>46206</v>
      </c>
      <c r="D225">
        <v>1059</v>
      </c>
      <c r="E225" s="142">
        <v>27825</v>
      </c>
      <c r="F225">
        <v>0</v>
      </c>
      <c r="G225" s="142">
        <v>0</v>
      </c>
      <c r="H225" s="142">
        <f t="shared" si="3"/>
        <v>28884</v>
      </c>
      <c r="I225" s="142">
        <v>75090</v>
      </c>
      <c r="J225" s="142"/>
    </row>
    <row r="226" spans="1:10" x14ac:dyDescent="0.3">
      <c r="A226" t="s">
        <v>637</v>
      </c>
      <c r="B226" t="s">
        <v>709</v>
      </c>
      <c r="C226" s="142">
        <v>0</v>
      </c>
      <c r="D226">
        <v>0</v>
      </c>
      <c r="E226" s="142">
        <v>0</v>
      </c>
      <c r="F226">
        <v>0</v>
      </c>
      <c r="G226">
        <v>0</v>
      </c>
      <c r="H226" s="142">
        <f t="shared" si="3"/>
        <v>0</v>
      </c>
      <c r="I226" s="142">
        <v>0</v>
      </c>
      <c r="J226" s="142"/>
    </row>
    <row r="227" spans="1:10" x14ac:dyDescent="0.3">
      <c r="A227" t="s">
        <v>179</v>
      </c>
      <c r="B227" t="s">
        <v>516</v>
      </c>
      <c r="C227" s="142">
        <v>60876</v>
      </c>
      <c r="D227">
        <v>3971</v>
      </c>
      <c r="E227" s="142">
        <v>15583</v>
      </c>
      <c r="F227">
        <v>0</v>
      </c>
      <c r="G227" s="142">
        <v>0</v>
      </c>
      <c r="H227" s="142">
        <f t="shared" si="3"/>
        <v>19554</v>
      </c>
      <c r="I227" s="142">
        <v>80430</v>
      </c>
      <c r="J227" s="142"/>
    </row>
    <row r="228" spans="1:10" x14ac:dyDescent="0.3">
      <c r="A228" t="s">
        <v>156</v>
      </c>
      <c r="B228" t="s">
        <v>711</v>
      </c>
      <c r="C228" s="142">
        <v>159525</v>
      </c>
      <c r="D228">
        <v>3536</v>
      </c>
      <c r="E228" s="142">
        <v>18926</v>
      </c>
      <c r="F228">
        <v>0</v>
      </c>
      <c r="G228">
        <v>1940</v>
      </c>
      <c r="H228" s="142">
        <f t="shared" si="3"/>
        <v>24402</v>
      </c>
      <c r="I228" s="142">
        <v>183927</v>
      </c>
      <c r="J228" s="142"/>
    </row>
    <row r="229" spans="1:10" x14ac:dyDescent="0.3">
      <c r="A229" t="s">
        <v>109</v>
      </c>
      <c r="B229" t="s">
        <v>449</v>
      </c>
      <c r="C229" s="142">
        <v>1305450</v>
      </c>
      <c r="D229" s="142">
        <v>10907</v>
      </c>
      <c r="E229">
        <v>12827</v>
      </c>
      <c r="F229">
        <v>0</v>
      </c>
      <c r="G229">
        <v>0</v>
      </c>
      <c r="H229" s="142">
        <f t="shared" si="3"/>
        <v>23734</v>
      </c>
      <c r="I229" s="142">
        <v>1329184</v>
      </c>
      <c r="J229" s="142"/>
    </row>
    <row r="230" spans="1:10" x14ac:dyDescent="0.3">
      <c r="A230" t="s">
        <v>66</v>
      </c>
      <c r="B230" t="s">
        <v>408</v>
      </c>
      <c r="C230">
        <v>69059</v>
      </c>
      <c r="D230">
        <v>2036</v>
      </c>
      <c r="E230">
        <v>14165</v>
      </c>
      <c r="F230">
        <v>0</v>
      </c>
      <c r="G230">
        <v>0</v>
      </c>
      <c r="H230" s="142">
        <f t="shared" si="3"/>
        <v>16201</v>
      </c>
      <c r="I230" s="142">
        <v>85260</v>
      </c>
      <c r="J230" s="142"/>
    </row>
    <row r="231" spans="1:10" x14ac:dyDescent="0.3">
      <c r="A231" t="s">
        <v>27</v>
      </c>
      <c r="B231" t="s">
        <v>370</v>
      </c>
      <c r="C231">
        <v>751265</v>
      </c>
      <c r="D231">
        <v>72505</v>
      </c>
      <c r="E231">
        <v>31074</v>
      </c>
      <c r="F231">
        <v>0</v>
      </c>
      <c r="G231">
        <v>0</v>
      </c>
      <c r="H231" s="142">
        <f t="shared" si="3"/>
        <v>103579</v>
      </c>
      <c r="I231" s="142">
        <v>854844</v>
      </c>
      <c r="J231" s="142"/>
    </row>
    <row r="232" spans="1:10" x14ac:dyDescent="0.3">
      <c r="A232" t="s">
        <v>47</v>
      </c>
      <c r="B232" t="s">
        <v>389</v>
      </c>
      <c r="C232" s="142">
        <v>0</v>
      </c>
      <c r="D232" s="142">
        <v>0</v>
      </c>
      <c r="E232">
        <v>0</v>
      </c>
      <c r="F232">
        <v>0</v>
      </c>
      <c r="G232">
        <v>0</v>
      </c>
      <c r="H232" s="142">
        <f t="shared" si="3"/>
        <v>0</v>
      </c>
      <c r="I232" s="142">
        <v>0</v>
      </c>
      <c r="J232" s="142"/>
    </row>
    <row r="233" spans="1:10" x14ac:dyDescent="0.3">
      <c r="A233" t="s">
        <v>19</v>
      </c>
      <c r="B233" t="s">
        <v>363</v>
      </c>
      <c r="C233" s="142">
        <v>0</v>
      </c>
      <c r="D233">
        <v>0</v>
      </c>
      <c r="E233" s="142">
        <v>0</v>
      </c>
      <c r="F233">
        <v>0</v>
      </c>
      <c r="G233" s="142">
        <v>0</v>
      </c>
      <c r="H233" s="142">
        <f t="shared" si="3"/>
        <v>0</v>
      </c>
      <c r="I233" s="142">
        <v>0</v>
      </c>
      <c r="J233" s="142"/>
    </row>
    <row r="234" spans="1:10" x14ac:dyDescent="0.3">
      <c r="A234" t="s">
        <v>243</v>
      </c>
      <c r="B234" t="s">
        <v>568</v>
      </c>
      <c r="C234" s="142">
        <v>0</v>
      </c>
      <c r="D234">
        <v>0</v>
      </c>
      <c r="E234" s="142">
        <v>0</v>
      </c>
      <c r="F234">
        <v>0</v>
      </c>
      <c r="G234">
        <v>0</v>
      </c>
      <c r="H234" s="142">
        <f t="shared" si="3"/>
        <v>0</v>
      </c>
      <c r="I234" s="142">
        <v>0</v>
      </c>
      <c r="J234" s="142"/>
    </row>
    <row r="235" spans="1:10" x14ac:dyDescent="0.3">
      <c r="A235" t="s">
        <v>113</v>
      </c>
      <c r="B235" t="s">
        <v>453</v>
      </c>
      <c r="C235" s="142">
        <v>469671</v>
      </c>
      <c r="D235">
        <v>5899</v>
      </c>
      <c r="E235">
        <v>13513</v>
      </c>
      <c r="F235">
        <v>0</v>
      </c>
      <c r="G235">
        <v>7699</v>
      </c>
      <c r="H235" s="142">
        <f t="shared" si="3"/>
        <v>27111</v>
      </c>
      <c r="I235" s="142">
        <v>496782</v>
      </c>
      <c r="J235" s="142"/>
    </row>
    <row r="236" spans="1:10" x14ac:dyDescent="0.3">
      <c r="A236" t="s">
        <v>262</v>
      </c>
      <c r="B236" t="s">
        <v>585</v>
      </c>
      <c r="C236" s="142">
        <v>340522</v>
      </c>
      <c r="D236">
        <v>18151</v>
      </c>
      <c r="E236">
        <v>0</v>
      </c>
      <c r="F236">
        <v>0</v>
      </c>
      <c r="G236">
        <v>0</v>
      </c>
      <c r="H236" s="142">
        <f t="shared" si="3"/>
        <v>18151</v>
      </c>
      <c r="I236" s="142">
        <v>358673</v>
      </c>
      <c r="J236" s="142"/>
    </row>
    <row r="237" spans="1:10" x14ac:dyDescent="0.3">
      <c r="A237" t="s">
        <v>138</v>
      </c>
      <c r="B237" t="s">
        <v>477</v>
      </c>
      <c r="C237" s="142">
        <v>0</v>
      </c>
      <c r="D237">
        <v>0</v>
      </c>
      <c r="E237" s="142">
        <v>0</v>
      </c>
      <c r="F237">
        <v>0</v>
      </c>
      <c r="G237" s="142">
        <v>0</v>
      </c>
      <c r="H237" s="142">
        <f t="shared" si="3"/>
        <v>0</v>
      </c>
      <c r="I237" s="142">
        <v>0</v>
      </c>
      <c r="J237" s="142"/>
    </row>
    <row r="238" spans="1:10" x14ac:dyDescent="0.3">
      <c r="A238" t="s">
        <v>289</v>
      </c>
      <c r="B238" t="s">
        <v>609</v>
      </c>
      <c r="C238" s="142">
        <v>35362</v>
      </c>
      <c r="D238" s="142">
        <v>3562</v>
      </c>
      <c r="E238">
        <v>12443</v>
      </c>
      <c r="F238">
        <v>0</v>
      </c>
      <c r="G238">
        <v>5939</v>
      </c>
      <c r="H238" s="142">
        <f t="shared" si="3"/>
        <v>21944</v>
      </c>
      <c r="I238" s="142">
        <v>57306</v>
      </c>
      <c r="J238" s="142"/>
    </row>
    <row r="239" spans="1:10" x14ac:dyDescent="0.3">
      <c r="A239" t="s">
        <v>77</v>
      </c>
      <c r="B239" t="s">
        <v>418</v>
      </c>
      <c r="C239">
        <v>239085</v>
      </c>
      <c r="D239">
        <v>10104</v>
      </c>
      <c r="E239">
        <v>36343</v>
      </c>
      <c r="F239">
        <v>0</v>
      </c>
      <c r="G239">
        <v>15729</v>
      </c>
      <c r="H239" s="142">
        <f t="shared" si="3"/>
        <v>62176</v>
      </c>
      <c r="I239" s="142">
        <v>301261</v>
      </c>
      <c r="J239" s="142"/>
    </row>
    <row r="240" spans="1:10" x14ac:dyDescent="0.3">
      <c r="A240" t="s">
        <v>204</v>
      </c>
      <c r="B240" t="s">
        <v>713</v>
      </c>
      <c r="C240" s="142">
        <v>36460</v>
      </c>
      <c r="D240">
        <v>13060</v>
      </c>
      <c r="E240" s="142">
        <v>201</v>
      </c>
      <c r="F240">
        <v>0</v>
      </c>
      <c r="G240" s="142">
        <v>0</v>
      </c>
      <c r="H240" s="142">
        <f t="shared" si="3"/>
        <v>13261</v>
      </c>
      <c r="I240" s="142">
        <v>49721</v>
      </c>
      <c r="J240" s="142"/>
    </row>
    <row r="241" spans="1:10" x14ac:dyDescent="0.3">
      <c r="A241" t="s">
        <v>91</v>
      </c>
      <c r="B241" t="s">
        <v>431</v>
      </c>
      <c r="C241" s="142">
        <v>0</v>
      </c>
      <c r="D241">
        <v>0</v>
      </c>
      <c r="E241" s="142">
        <v>0</v>
      </c>
      <c r="F241">
        <v>0</v>
      </c>
      <c r="G241">
        <v>0</v>
      </c>
      <c r="H241" s="142">
        <f t="shared" si="3"/>
        <v>0</v>
      </c>
      <c r="I241" s="142">
        <v>0</v>
      </c>
      <c r="J241" s="142"/>
    </row>
    <row r="242" spans="1:10" x14ac:dyDescent="0.3">
      <c r="A242" t="s">
        <v>103</v>
      </c>
      <c r="B242" t="s">
        <v>443</v>
      </c>
      <c r="C242" s="142">
        <v>2976691</v>
      </c>
      <c r="D242">
        <v>40174</v>
      </c>
      <c r="E242" s="142">
        <v>50524</v>
      </c>
      <c r="F242">
        <v>0</v>
      </c>
      <c r="G242">
        <v>165970</v>
      </c>
      <c r="H242" s="142">
        <f t="shared" si="3"/>
        <v>256668</v>
      </c>
      <c r="I242" s="142">
        <v>3233359</v>
      </c>
      <c r="J242" s="142"/>
    </row>
    <row r="243" spans="1:10" x14ac:dyDescent="0.3">
      <c r="A243" t="s">
        <v>207</v>
      </c>
      <c r="B243" t="s">
        <v>714</v>
      </c>
      <c r="C243" s="142">
        <v>578459</v>
      </c>
      <c r="D243">
        <v>12981</v>
      </c>
      <c r="E243" s="142">
        <v>17354</v>
      </c>
      <c r="F243">
        <v>0</v>
      </c>
      <c r="G243">
        <v>17280</v>
      </c>
      <c r="H243" s="142">
        <f t="shared" si="3"/>
        <v>47615</v>
      </c>
      <c r="I243" s="142">
        <v>626074</v>
      </c>
      <c r="J243" s="142"/>
    </row>
    <row r="244" spans="1:10" x14ac:dyDescent="0.3">
      <c r="A244" t="s">
        <v>296</v>
      </c>
      <c r="B244" t="s">
        <v>614</v>
      </c>
      <c r="C244" s="142">
        <v>246494</v>
      </c>
      <c r="D244">
        <v>397</v>
      </c>
      <c r="E244" s="142">
        <v>20149</v>
      </c>
      <c r="F244" s="142">
        <v>0</v>
      </c>
      <c r="G244">
        <v>0</v>
      </c>
      <c r="H244" s="142">
        <f t="shared" si="3"/>
        <v>20546</v>
      </c>
      <c r="I244" s="142">
        <v>267040</v>
      </c>
      <c r="J244" s="142"/>
    </row>
    <row r="245" spans="1:10" x14ac:dyDescent="0.3">
      <c r="A245" t="s">
        <v>186</v>
      </c>
      <c r="B245" t="s">
        <v>522</v>
      </c>
      <c r="C245" s="142">
        <v>47237</v>
      </c>
      <c r="D245" s="142">
        <v>748</v>
      </c>
      <c r="E245" s="142">
        <v>17064</v>
      </c>
      <c r="F245">
        <v>0</v>
      </c>
      <c r="G245">
        <v>570</v>
      </c>
      <c r="H245" s="142">
        <f t="shared" si="3"/>
        <v>18382</v>
      </c>
      <c r="I245" s="142">
        <v>65619</v>
      </c>
      <c r="J245" s="142"/>
    </row>
    <row r="246" spans="1:10" x14ac:dyDescent="0.3">
      <c r="A246" t="s">
        <v>36</v>
      </c>
      <c r="B246" t="s">
        <v>380</v>
      </c>
      <c r="C246" s="142">
        <v>0</v>
      </c>
      <c r="D246" s="142">
        <v>0</v>
      </c>
      <c r="E246" s="142">
        <v>0</v>
      </c>
      <c r="F246">
        <v>0</v>
      </c>
      <c r="G246">
        <v>0</v>
      </c>
      <c r="H246" s="142">
        <f t="shared" si="3"/>
        <v>0</v>
      </c>
      <c r="I246" s="142">
        <v>0</v>
      </c>
      <c r="J246" s="142"/>
    </row>
    <row r="247" spans="1:10" x14ac:dyDescent="0.3">
      <c r="A247" t="s">
        <v>165</v>
      </c>
      <c r="B247" t="s">
        <v>503</v>
      </c>
      <c r="C247" s="142">
        <v>558251</v>
      </c>
      <c r="D247">
        <v>6075</v>
      </c>
      <c r="E247">
        <v>8839</v>
      </c>
      <c r="F247">
        <v>0</v>
      </c>
      <c r="G247">
        <v>0</v>
      </c>
      <c r="H247" s="142">
        <f t="shared" si="3"/>
        <v>14914</v>
      </c>
      <c r="I247" s="142">
        <v>573165</v>
      </c>
      <c r="J247" s="142"/>
    </row>
    <row r="248" spans="1:10" x14ac:dyDescent="0.3">
      <c r="A248" t="s">
        <v>118</v>
      </c>
      <c r="B248" t="s">
        <v>458</v>
      </c>
      <c r="C248" s="142">
        <v>0</v>
      </c>
      <c r="D248">
        <v>0</v>
      </c>
      <c r="E248">
        <v>0</v>
      </c>
      <c r="F248">
        <v>0</v>
      </c>
      <c r="G248">
        <v>0</v>
      </c>
      <c r="H248" s="142">
        <f t="shared" si="3"/>
        <v>0</v>
      </c>
      <c r="I248" s="142">
        <v>0</v>
      </c>
      <c r="J248" s="142"/>
    </row>
    <row r="249" spans="1:10" x14ac:dyDescent="0.3">
      <c r="A249" t="s">
        <v>212</v>
      </c>
      <c r="B249" t="s">
        <v>540</v>
      </c>
      <c r="C249" s="142">
        <v>22379</v>
      </c>
      <c r="D249" s="142">
        <v>218</v>
      </c>
      <c r="E249">
        <v>0</v>
      </c>
      <c r="F249">
        <v>0</v>
      </c>
      <c r="G249" s="142">
        <v>1738</v>
      </c>
      <c r="H249" s="142">
        <f t="shared" si="3"/>
        <v>1956</v>
      </c>
      <c r="I249" s="142">
        <v>24335</v>
      </c>
      <c r="J249" s="142"/>
    </row>
    <row r="250" spans="1:10" x14ac:dyDescent="0.3">
      <c r="A250" t="s">
        <v>110</v>
      </c>
      <c r="B250" t="s">
        <v>450</v>
      </c>
      <c r="C250" s="142">
        <v>11752</v>
      </c>
      <c r="D250">
        <v>1690</v>
      </c>
      <c r="E250">
        <v>0</v>
      </c>
      <c r="F250">
        <v>0</v>
      </c>
      <c r="G250">
        <v>0</v>
      </c>
      <c r="H250" s="142">
        <f t="shared" si="3"/>
        <v>1690</v>
      </c>
      <c r="I250" s="142">
        <v>13442</v>
      </c>
      <c r="J250" s="142"/>
    </row>
    <row r="251" spans="1:10" x14ac:dyDescent="0.3">
      <c r="A251" t="s">
        <v>224</v>
      </c>
      <c r="B251" t="s">
        <v>552</v>
      </c>
      <c r="C251" s="142">
        <v>830672</v>
      </c>
      <c r="D251">
        <v>13752</v>
      </c>
      <c r="E251" s="142">
        <v>17677</v>
      </c>
      <c r="F251">
        <v>0</v>
      </c>
      <c r="G251" s="142">
        <v>6361</v>
      </c>
      <c r="H251" s="142">
        <f t="shared" si="3"/>
        <v>37790</v>
      </c>
      <c r="I251" s="142">
        <v>868462</v>
      </c>
      <c r="J251" s="142"/>
    </row>
    <row r="252" spans="1:10" x14ac:dyDescent="0.3">
      <c r="A252" t="s">
        <v>116</v>
      </c>
      <c r="B252" t="s">
        <v>456</v>
      </c>
      <c r="C252">
        <v>635366</v>
      </c>
      <c r="D252">
        <v>21126</v>
      </c>
      <c r="E252">
        <v>32267</v>
      </c>
      <c r="F252">
        <v>477</v>
      </c>
      <c r="G252">
        <v>0</v>
      </c>
      <c r="H252" s="142">
        <f t="shared" si="3"/>
        <v>53870</v>
      </c>
      <c r="I252" s="142">
        <v>689236</v>
      </c>
      <c r="J252" s="142"/>
    </row>
    <row r="253" spans="1:10" x14ac:dyDescent="0.3">
      <c r="A253" t="s">
        <v>76</v>
      </c>
      <c r="B253" t="s">
        <v>417</v>
      </c>
      <c r="C253" s="142">
        <v>57229</v>
      </c>
      <c r="D253">
        <v>2613</v>
      </c>
      <c r="E253" s="142">
        <v>8793</v>
      </c>
      <c r="F253">
        <v>0</v>
      </c>
      <c r="G253" s="142">
        <v>22</v>
      </c>
      <c r="H253" s="142">
        <f t="shared" si="3"/>
        <v>11428</v>
      </c>
      <c r="I253" s="142">
        <v>68657</v>
      </c>
      <c r="J253" s="142"/>
    </row>
    <row r="254" spans="1:10" x14ac:dyDescent="0.3">
      <c r="A254" t="s">
        <v>794</v>
      </c>
      <c r="B254" t="s">
        <v>772</v>
      </c>
      <c r="C254" s="142">
        <v>0</v>
      </c>
      <c r="D254" s="142">
        <v>0</v>
      </c>
      <c r="E254" s="142">
        <v>0</v>
      </c>
      <c r="F254">
        <v>0</v>
      </c>
      <c r="G254">
        <v>0</v>
      </c>
      <c r="H254" s="142">
        <f t="shared" si="3"/>
        <v>0</v>
      </c>
      <c r="I254" s="142">
        <v>0</v>
      </c>
      <c r="J254" s="142"/>
    </row>
    <row r="255" spans="1:10" x14ac:dyDescent="0.3">
      <c r="A255" t="s">
        <v>180</v>
      </c>
      <c r="B255" t="s">
        <v>517</v>
      </c>
      <c r="C255" s="142">
        <v>45019</v>
      </c>
      <c r="D255">
        <v>5256</v>
      </c>
      <c r="E255" s="142">
        <v>10418</v>
      </c>
      <c r="F255">
        <v>0</v>
      </c>
      <c r="G255">
        <v>0</v>
      </c>
      <c r="H255" s="142">
        <f t="shared" si="3"/>
        <v>15674</v>
      </c>
      <c r="I255" s="142">
        <v>60693</v>
      </c>
      <c r="J255" s="142"/>
    </row>
    <row r="256" spans="1:10" x14ac:dyDescent="0.3">
      <c r="A256" t="s">
        <v>126</v>
      </c>
      <c r="B256" t="s">
        <v>465</v>
      </c>
      <c r="C256" s="142">
        <v>1297304</v>
      </c>
      <c r="D256">
        <v>51993</v>
      </c>
      <c r="E256">
        <v>0</v>
      </c>
      <c r="F256">
        <v>0</v>
      </c>
      <c r="G256">
        <v>0</v>
      </c>
      <c r="H256" s="142">
        <f t="shared" si="3"/>
        <v>51993</v>
      </c>
      <c r="I256" s="142">
        <v>1349297</v>
      </c>
      <c r="J256" s="142"/>
    </row>
    <row r="257" spans="1:10" x14ac:dyDescent="0.3">
      <c r="A257" t="s">
        <v>97</v>
      </c>
      <c r="B257" t="s">
        <v>437</v>
      </c>
      <c r="C257">
        <v>197022</v>
      </c>
      <c r="D257">
        <v>4396</v>
      </c>
      <c r="E257">
        <v>12517</v>
      </c>
      <c r="F257">
        <v>0</v>
      </c>
      <c r="G257">
        <v>0</v>
      </c>
      <c r="H257" s="142">
        <f t="shared" si="3"/>
        <v>16913</v>
      </c>
      <c r="I257" s="142">
        <v>213935</v>
      </c>
      <c r="J257" s="142"/>
    </row>
    <row r="258" spans="1:10" x14ac:dyDescent="0.3">
      <c r="A258" t="s">
        <v>163</v>
      </c>
      <c r="B258" t="s">
        <v>501</v>
      </c>
      <c r="C258" s="142">
        <v>17948</v>
      </c>
      <c r="D258" s="142">
        <v>762</v>
      </c>
      <c r="E258">
        <v>0</v>
      </c>
      <c r="F258">
        <v>0</v>
      </c>
      <c r="G258">
        <v>0</v>
      </c>
      <c r="H258" s="142">
        <f t="shared" si="3"/>
        <v>762</v>
      </c>
      <c r="I258" s="142">
        <v>18710</v>
      </c>
      <c r="J258" s="142"/>
    </row>
    <row r="259" spans="1:10" x14ac:dyDescent="0.3">
      <c r="A259" t="s">
        <v>230</v>
      </c>
      <c r="B259" t="s">
        <v>557</v>
      </c>
      <c r="C259" s="142">
        <v>1512443</v>
      </c>
      <c r="D259">
        <v>217820</v>
      </c>
      <c r="E259" s="142">
        <v>0</v>
      </c>
      <c r="F259">
        <v>0</v>
      </c>
      <c r="G259">
        <v>0</v>
      </c>
      <c r="H259" s="142">
        <f t="shared" ref="H259:H322" si="4">D259+E259+F259+G259</f>
        <v>217820</v>
      </c>
      <c r="I259" s="142">
        <v>1730263</v>
      </c>
      <c r="J259" s="142"/>
    </row>
    <row r="260" spans="1:10" x14ac:dyDescent="0.3">
      <c r="A260" t="s">
        <v>638</v>
      </c>
      <c r="B260" t="s">
        <v>773</v>
      </c>
      <c r="C260" s="142">
        <v>0</v>
      </c>
      <c r="D260">
        <v>0</v>
      </c>
      <c r="E260" s="142">
        <v>0</v>
      </c>
      <c r="F260">
        <v>0</v>
      </c>
      <c r="G260">
        <v>0</v>
      </c>
      <c r="H260" s="142">
        <f t="shared" si="4"/>
        <v>0</v>
      </c>
      <c r="I260" s="142">
        <v>0</v>
      </c>
      <c r="J260" s="142"/>
    </row>
    <row r="261" spans="1:10" x14ac:dyDescent="0.3">
      <c r="A261" t="s">
        <v>155</v>
      </c>
      <c r="B261" t="s">
        <v>494</v>
      </c>
      <c r="C261" s="142">
        <v>21652</v>
      </c>
      <c r="D261">
        <v>652</v>
      </c>
      <c r="E261" s="142">
        <v>5201</v>
      </c>
      <c r="F261">
        <v>0</v>
      </c>
      <c r="G261" s="142">
        <v>0</v>
      </c>
      <c r="H261" s="142">
        <f t="shared" si="4"/>
        <v>5853</v>
      </c>
      <c r="I261" s="142">
        <v>27505</v>
      </c>
      <c r="J261" s="142"/>
    </row>
    <row r="262" spans="1:10" x14ac:dyDescent="0.3">
      <c r="A262" t="s">
        <v>290</v>
      </c>
      <c r="B262" t="s">
        <v>774</v>
      </c>
      <c r="C262" s="142">
        <v>96174</v>
      </c>
      <c r="D262">
        <v>321</v>
      </c>
      <c r="E262">
        <v>28619</v>
      </c>
      <c r="F262">
        <v>0</v>
      </c>
      <c r="G262">
        <v>0</v>
      </c>
      <c r="H262" s="142">
        <f t="shared" si="4"/>
        <v>28940</v>
      </c>
      <c r="I262" s="142">
        <v>125114</v>
      </c>
      <c r="J262" s="142"/>
    </row>
    <row r="263" spans="1:10" x14ac:dyDescent="0.3">
      <c r="A263" t="s">
        <v>229</v>
      </c>
      <c r="B263" t="s">
        <v>717</v>
      </c>
      <c r="C263">
        <v>700513</v>
      </c>
      <c r="D263">
        <v>6199</v>
      </c>
      <c r="E263">
        <v>25293</v>
      </c>
      <c r="F263">
        <v>0</v>
      </c>
      <c r="G263">
        <v>5219</v>
      </c>
      <c r="H263" s="142">
        <f t="shared" si="4"/>
        <v>36711</v>
      </c>
      <c r="I263" s="142">
        <v>737224</v>
      </c>
      <c r="J263" s="142"/>
    </row>
    <row r="264" spans="1:10" x14ac:dyDescent="0.3">
      <c r="A264" t="s">
        <v>69</v>
      </c>
      <c r="B264" t="s">
        <v>411</v>
      </c>
      <c r="C264">
        <v>13985</v>
      </c>
      <c r="D264">
        <v>0</v>
      </c>
      <c r="E264">
        <v>0</v>
      </c>
      <c r="F264">
        <v>0</v>
      </c>
      <c r="G264">
        <v>0</v>
      </c>
      <c r="H264" s="142">
        <f t="shared" si="4"/>
        <v>0</v>
      </c>
      <c r="I264" s="142">
        <v>13985</v>
      </c>
      <c r="J264" s="142"/>
    </row>
    <row r="265" spans="1:10" x14ac:dyDescent="0.3">
      <c r="A265" t="s">
        <v>49</v>
      </c>
      <c r="B265" t="s">
        <v>391</v>
      </c>
      <c r="C265" s="142">
        <v>0</v>
      </c>
      <c r="D265">
        <v>0</v>
      </c>
      <c r="E265">
        <v>0</v>
      </c>
      <c r="F265">
        <v>0</v>
      </c>
      <c r="G265">
        <v>0</v>
      </c>
      <c r="H265" s="142">
        <f t="shared" si="4"/>
        <v>0</v>
      </c>
      <c r="I265" s="142">
        <v>0</v>
      </c>
      <c r="J265" s="142"/>
    </row>
    <row r="266" spans="1:10" x14ac:dyDescent="0.3">
      <c r="A266" t="s">
        <v>187</v>
      </c>
      <c r="B266" t="s">
        <v>775</v>
      </c>
      <c r="C266" s="142">
        <v>548161</v>
      </c>
      <c r="D266">
        <v>10161</v>
      </c>
      <c r="E266" s="142">
        <v>13401</v>
      </c>
      <c r="F266">
        <v>0</v>
      </c>
      <c r="G266">
        <v>0</v>
      </c>
      <c r="H266" s="142">
        <f t="shared" si="4"/>
        <v>23562</v>
      </c>
      <c r="I266" s="142">
        <v>571723</v>
      </c>
      <c r="J266" s="142"/>
    </row>
    <row r="267" spans="1:10" x14ac:dyDescent="0.3">
      <c r="A267" t="s">
        <v>286</v>
      </c>
      <c r="B267" t="s">
        <v>606</v>
      </c>
      <c r="C267" s="142">
        <v>14745</v>
      </c>
      <c r="D267" s="142">
        <v>257</v>
      </c>
      <c r="E267">
        <v>309</v>
      </c>
      <c r="F267">
        <v>0</v>
      </c>
      <c r="G267">
        <v>0</v>
      </c>
      <c r="H267" s="142">
        <f t="shared" si="4"/>
        <v>566</v>
      </c>
      <c r="I267" s="142">
        <v>15311</v>
      </c>
      <c r="J267" s="142"/>
    </row>
    <row r="268" spans="1:10" x14ac:dyDescent="0.3">
      <c r="A268" t="s">
        <v>215</v>
      </c>
      <c r="B268" t="s">
        <v>543</v>
      </c>
      <c r="C268">
        <v>137191</v>
      </c>
      <c r="D268">
        <v>2025</v>
      </c>
      <c r="E268">
        <v>19351</v>
      </c>
      <c r="F268">
        <v>0</v>
      </c>
      <c r="G268">
        <v>0</v>
      </c>
      <c r="H268" s="142">
        <f t="shared" si="4"/>
        <v>21376</v>
      </c>
      <c r="I268" s="142">
        <v>158567</v>
      </c>
      <c r="J268" s="142"/>
    </row>
    <row r="269" spans="1:10" x14ac:dyDescent="0.3">
      <c r="A269" t="s">
        <v>226</v>
      </c>
      <c r="B269" t="s">
        <v>554</v>
      </c>
      <c r="C269">
        <v>311711</v>
      </c>
      <c r="D269">
        <v>0</v>
      </c>
      <c r="E269">
        <v>17792</v>
      </c>
      <c r="F269">
        <v>0</v>
      </c>
      <c r="G269">
        <v>0</v>
      </c>
      <c r="H269" s="142">
        <f t="shared" si="4"/>
        <v>17792</v>
      </c>
      <c r="I269" s="142">
        <v>329503</v>
      </c>
      <c r="J269" s="142"/>
    </row>
    <row r="270" spans="1:10" x14ac:dyDescent="0.3">
      <c r="A270" t="s">
        <v>643</v>
      </c>
      <c r="B270" t="s">
        <v>776</v>
      </c>
      <c r="C270">
        <v>0</v>
      </c>
      <c r="D270">
        <v>0</v>
      </c>
      <c r="E270">
        <v>0</v>
      </c>
      <c r="F270">
        <v>0</v>
      </c>
      <c r="G270">
        <v>0</v>
      </c>
      <c r="H270" s="142">
        <f t="shared" si="4"/>
        <v>0</v>
      </c>
      <c r="I270" s="142">
        <v>0</v>
      </c>
      <c r="J270" s="142"/>
    </row>
    <row r="271" spans="1:10" x14ac:dyDescent="0.3">
      <c r="A271" t="s">
        <v>639</v>
      </c>
      <c r="B271" t="s">
        <v>777</v>
      </c>
      <c r="C271">
        <v>0</v>
      </c>
      <c r="D271">
        <v>0</v>
      </c>
      <c r="E271">
        <v>0</v>
      </c>
      <c r="F271">
        <v>0</v>
      </c>
      <c r="G271">
        <v>0</v>
      </c>
      <c r="H271" s="142">
        <f t="shared" si="4"/>
        <v>0</v>
      </c>
      <c r="I271" s="142">
        <v>0</v>
      </c>
      <c r="J271" s="142"/>
    </row>
    <row r="272" spans="1:10" x14ac:dyDescent="0.3">
      <c r="A272" t="s">
        <v>640</v>
      </c>
      <c r="B272" t="s">
        <v>778</v>
      </c>
      <c r="C272" s="142">
        <v>0</v>
      </c>
      <c r="D272" s="142">
        <v>0</v>
      </c>
      <c r="E272">
        <v>0</v>
      </c>
      <c r="F272">
        <v>0</v>
      </c>
      <c r="G272">
        <v>0</v>
      </c>
      <c r="H272" s="142">
        <f t="shared" si="4"/>
        <v>0</v>
      </c>
      <c r="I272" s="142">
        <v>0</v>
      </c>
      <c r="J272" s="142"/>
    </row>
    <row r="273" spans="1:10" x14ac:dyDescent="0.3">
      <c r="A273" t="s">
        <v>250</v>
      </c>
      <c r="B273" t="s">
        <v>575</v>
      </c>
      <c r="C273" s="142">
        <v>0</v>
      </c>
      <c r="D273" s="142">
        <v>0</v>
      </c>
      <c r="E273">
        <v>0</v>
      </c>
      <c r="F273">
        <v>0</v>
      </c>
      <c r="G273">
        <v>0</v>
      </c>
      <c r="H273" s="142">
        <f t="shared" si="4"/>
        <v>0</v>
      </c>
      <c r="I273" s="142">
        <v>0</v>
      </c>
      <c r="J273" s="142"/>
    </row>
    <row r="274" spans="1:10" x14ac:dyDescent="0.3">
      <c r="A274" t="s">
        <v>192</v>
      </c>
      <c r="B274" t="s">
        <v>779</v>
      </c>
      <c r="C274">
        <v>606447</v>
      </c>
      <c r="D274">
        <v>41783</v>
      </c>
      <c r="E274">
        <v>0</v>
      </c>
      <c r="F274">
        <v>0</v>
      </c>
      <c r="G274">
        <v>0</v>
      </c>
      <c r="H274" s="142">
        <f t="shared" si="4"/>
        <v>41783</v>
      </c>
      <c r="I274" s="142">
        <v>648230</v>
      </c>
      <c r="J274" s="142"/>
    </row>
    <row r="275" spans="1:10" x14ac:dyDescent="0.3">
      <c r="A275" t="s">
        <v>299</v>
      </c>
      <c r="B275" t="s">
        <v>617</v>
      </c>
      <c r="C275" s="142">
        <v>333579</v>
      </c>
      <c r="D275">
        <v>56667</v>
      </c>
      <c r="E275" s="142">
        <v>0</v>
      </c>
      <c r="F275">
        <v>0</v>
      </c>
      <c r="G275" s="142">
        <v>0</v>
      </c>
      <c r="H275" s="142">
        <f t="shared" si="4"/>
        <v>56667</v>
      </c>
      <c r="I275" s="142">
        <v>390246</v>
      </c>
      <c r="J275" s="142"/>
    </row>
    <row r="276" spans="1:10" x14ac:dyDescent="0.3">
      <c r="A276" t="s">
        <v>631</v>
      </c>
      <c r="B276" t="s">
        <v>780</v>
      </c>
      <c r="C276" s="142">
        <v>0</v>
      </c>
      <c r="D276">
        <v>0</v>
      </c>
      <c r="E276" s="142">
        <v>0</v>
      </c>
      <c r="F276">
        <v>0</v>
      </c>
      <c r="G276">
        <v>0</v>
      </c>
      <c r="H276" s="142">
        <f t="shared" si="4"/>
        <v>0</v>
      </c>
      <c r="I276" s="142">
        <v>0</v>
      </c>
      <c r="J276" s="142"/>
    </row>
    <row r="277" spans="1:10" x14ac:dyDescent="0.3">
      <c r="A277" t="s">
        <v>189</v>
      </c>
      <c r="B277" t="s">
        <v>524</v>
      </c>
      <c r="C277" s="142">
        <v>2063119</v>
      </c>
      <c r="D277" s="142">
        <v>46506</v>
      </c>
      <c r="E277" s="142">
        <v>70770</v>
      </c>
      <c r="F277">
        <v>0</v>
      </c>
      <c r="G277">
        <v>60741</v>
      </c>
      <c r="H277" s="142">
        <f t="shared" si="4"/>
        <v>178017</v>
      </c>
      <c r="I277" s="142">
        <v>2241136</v>
      </c>
      <c r="J277" s="142"/>
    </row>
    <row r="278" spans="1:10" x14ac:dyDescent="0.3">
      <c r="A278" t="s">
        <v>88</v>
      </c>
      <c r="B278" t="s">
        <v>428</v>
      </c>
      <c r="C278" s="142">
        <v>8052</v>
      </c>
      <c r="D278">
        <v>692</v>
      </c>
      <c r="E278" s="142">
        <v>4569</v>
      </c>
      <c r="F278">
        <v>0</v>
      </c>
      <c r="G278">
        <v>0</v>
      </c>
      <c r="H278" s="142">
        <f t="shared" si="4"/>
        <v>5261</v>
      </c>
      <c r="I278" s="142">
        <v>13313</v>
      </c>
      <c r="J278" s="142"/>
    </row>
    <row r="279" spans="1:10" x14ac:dyDescent="0.3">
      <c r="A279" t="s">
        <v>115</v>
      </c>
      <c r="B279" t="s">
        <v>455</v>
      </c>
      <c r="C279" s="142">
        <v>531832</v>
      </c>
      <c r="D279">
        <v>16724</v>
      </c>
      <c r="E279" s="142">
        <v>23340</v>
      </c>
      <c r="F279">
        <v>0</v>
      </c>
      <c r="G279" s="142">
        <v>0</v>
      </c>
      <c r="H279" s="142">
        <f t="shared" si="4"/>
        <v>40064</v>
      </c>
      <c r="I279" s="142">
        <v>571896</v>
      </c>
      <c r="J279" s="142"/>
    </row>
    <row r="280" spans="1:10" x14ac:dyDescent="0.3">
      <c r="A280" t="s">
        <v>281</v>
      </c>
      <c r="B280" t="s">
        <v>601</v>
      </c>
      <c r="C280" s="142">
        <v>0</v>
      </c>
      <c r="D280">
        <v>0</v>
      </c>
      <c r="E280">
        <v>0</v>
      </c>
      <c r="F280">
        <v>0</v>
      </c>
      <c r="G280">
        <v>0</v>
      </c>
      <c r="H280" s="142">
        <f t="shared" si="4"/>
        <v>0</v>
      </c>
      <c r="I280" s="142">
        <v>0</v>
      </c>
      <c r="J280" s="142"/>
    </row>
    <row r="281" spans="1:10" x14ac:dyDescent="0.3">
      <c r="A281" t="s">
        <v>263</v>
      </c>
      <c r="B281" t="s">
        <v>586</v>
      </c>
      <c r="C281" s="142">
        <v>166025</v>
      </c>
      <c r="D281">
        <v>4997</v>
      </c>
      <c r="E281" s="142">
        <v>15337</v>
      </c>
      <c r="F281">
        <v>0</v>
      </c>
      <c r="G281">
        <v>0</v>
      </c>
      <c r="H281" s="142">
        <f t="shared" si="4"/>
        <v>20334</v>
      </c>
      <c r="I281" s="142">
        <v>186359</v>
      </c>
      <c r="J281" s="142"/>
    </row>
    <row r="282" spans="1:10" x14ac:dyDescent="0.3">
      <c r="A282" t="s">
        <v>128</v>
      </c>
      <c r="B282" t="s">
        <v>468</v>
      </c>
      <c r="C282" s="142">
        <v>44334</v>
      </c>
      <c r="D282">
        <v>4127</v>
      </c>
      <c r="E282" s="142">
        <v>5461</v>
      </c>
      <c r="F282">
        <v>464</v>
      </c>
      <c r="G282" s="142">
        <v>995</v>
      </c>
      <c r="H282" s="142">
        <f t="shared" si="4"/>
        <v>11047</v>
      </c>
      <c r="I282" s="142">
        <v>55381</v>
      </c>
      <c r="J282" s="142"/>
    </row>
    <row r="283" spans="1:10" x14ac:dyDescent="0.3">
      <c r="A283" t="s">
        <v>149</v>
      </c>
      <c r="B283" t="s">
        <v>488</v>
      </c>
      <c r="C283" s="142">
        <v>130514</v>
      </c>
      <c r="D283" s="142">
        <v>1973</v>
      </c>
      <c r="E283" s="142">
        <v>28783</v>
      </c>
      <c r="F283">
        <v>0</v>
      </c>
      <c r="G283">
        <v>10262</v>
      </c>
      <c r="H283" s="142">
        <f t="shared" si="4"/>
        <v>41018</v>
      </c>
      <c r="I283" s="142">
        <v>171532</v>
      </c>
      <c r="J283" s="142"/>
    </row>
    <row r="284" spans="1:10" x14ac:dyDescent="0.3">
      <c r="A284" t="s">
        <v>176</v>
      </c>
      <c r="B284" t="s">
        <v>513</v>
      </c>
      <c r="C284" s="142">
        <v>187146</v>
      </c>
      <c r="D284">
        <v>4979</v>
      </c>
      <c r="E284" s="142">
        <v>24113</v>
      </c>
      <c r="F284">
        <v>0</v>
      </c>
      <c r="G284">
        <v>7554</v>
      </c>
      <c r="H284" s="142">
        <f t="shared" si="4"/>
        <v>36646</v>
      </c>
      <c r="I284" s="142">
        <v>223792</v>
      </c>
      <c r="J284" s="142"/>
    </row>
    <row r="285" spans="1:10" x14ac:dyDescent="0.3">
      <c r="A285" t="s">
        <v>300</v>
      </c>
      <c r="B285" t="s">
        <v>618</v>
      </c>
      <c r="C285" s="142">
        <v>153879</v>
      </c>
      <c r="D285">
        <v>24696</v>
      </c>
      <c r="E285" s="142">
        <v>29407</v>
      </c>
      <c r="F285">
        <v>0</v>
      </c>
      <c r="G285">
        <v>344</v>
      </c>
      <c r="H285" s="142">
        <f t="shared" si="4"/>
        <v>54447</v>
      </c>
      <c r="I285" s="142">
        <v>208326</v>
      </c>
      <c r="J285" s="142"/>
    </row>
    <row r="286" spans="1:10" x14ac:dyDescent="0.3">
      <c r="A286" t="s">
        <v>268</v>
      </c>
      <c r="B286" t="s">
        <v>591</v>
      </c>
      <c r="C286" s="142">
        <v>28448</v>
      </c>
      <c r="D286">
        <v>0</v>
      </c>
      <c r="E286" s="142">
        <v>5944</v>
      </c>
      <c r="F286">
        <v>0</v>
      </c>
      <c r="G286">
        <v>0</v>
      </c>
      <c r="H286" s="142">
        <f t="shared" si="4"/>
        <v>5944</v>
      </c>
      <c r="I286" s="142">
        <v>34392</v>
      </c>
      <c r="J286" s="142"/>
    </row>
    <row r="287" spans="1:10" x14ac:dyDescent="0.3">
      <c r="A287" t="s">
        <v>51</v>
      </c>
      <c r="B287" t="s">
        <v>393</v>
      </c>
      <c r="C287" s="142">
        <v>76564</v>
      </c>
      <c r="D287">
        <v>3200</v>
      </c>
      <c r="E287">
        <v>12326</v>
      </c>
      <c r="F287">
        <v>0</v>
      </c>
      <c r="G287" s="142">
        <v>0</v>
      </c>
      <c r="H287" s="142">
        <f t="shared" si="4"/>
        <v>15526</v>
      </c>
      <c r="I287" s="142">
        <v>92090</v>
      </c>
      <c r="J287" s="142"/>
    </row>
    <row r="288" spans="1:10" x14ac:dyDescent="0.3">
      <c r="A288" t="s">
        <v>135</v>
      </c>
      <c r="B288" t="s">
        <v>474</v>
      </c>
      <c r="C288" s="142">
        <v>22383</v>
      </c>
      <c r="D288">
        <v>1381</v>
      </c>
      <c r="E288" s="142">
        <v>9683</v>
      </c>
      <c r="F288">
        <v>0</v>
      </c>
      <c r="G288" s="142">
        <v>0</v>
      </c>
      <c r="H288" s="142">
        <f t="shared" si="4"/>
        <v>11064</v>
      </c>
      <c r="I288" s="142">
        <v>33447</v>
      </c>
      <c r="J288" s="142"/>
    </row>
    <row r="289" spans="1:10" x14ac:dyDescent="0.3">
      <c r="A289" t="s">
        <v>112</v>
      </c>
      <c r="B289" t="s">
        <v>452</v>
      </c>
      <c r="C289" s="142">
        <v>107900</v>
      </c>
      <c r="D289">
        <v>3271</v>
      </c>
      <c r="E289">
        <v>6597</v>
      </c>
      <c r="F289">
        <v>0</v>
      </c>
      <c r="G289" s="142">
        <v>0</v>
      </c>
      <c r="H289" s="142">
        <f t="shared" si="4"/>
        <v>9868</v>
      </c>
      <c r="I289" s="142">
        <v>117768</v>
      </c>
      <c r="J289" s="142"/>
    </row>
    <row r="290" spans="1:10" x14ac:dyDescent="0.3">
      <c r="A290" t="s">
        <v>258</v>
      </c>
      <c r="B290" t="s">
        <v>581</v>
      </c>
      <c r="C290" s="142">
        <v>616118</v>
      </c>
      <c r="D290" s="142">
        <v>11387</v>
      </c>
      <c r="E290">
        <v>50720</v>
      </c>
      <c r="F290">
        <v>0</v>
      </c>
      <c r="G290" s="142">
        <v>0</v>
      </c>
      <c r="H290" s="142">
        <f t="shared" si="4"/>
        <v>62107</v>
      </c>
      <c r="I290" s="142">
        <v>678225</v>
      </c>
      <c r="J290" s="142"/>
    </row>
    <row r="291" spans="1:10" x14ac:dyDescent="0.3">
      <c r="A291" t="s">
        <v>292</v>
      </c>
      <c r="B291" t="s">
        <v>611</v>
      </c>
      <c r="C291" s="142">
        <v>7772</v>
      </c>
      <c r="D291">
        <v>1180</v>
      </c>
      <c r="E291">
        <v>2416</v>
      </c>
      <c r="F291">
        <v>0</v>
      </c>
      <c r="G291">
        <v>747</v>
      </c>
      <c r="H291" s="142">
        <f t="shared" si="4"/>
        <v>4343</v>
      </c>
      <c r="I291" s="142">
        <v>12115</v>
      </c>
      <c r="J291" s="142"/>
    </row>
    <row r="292" spans="1:10" x14ac:dyDescent="0.3">
      <c r="A292" t="s">
        <v>191</v>
      </c>
      <c r="B292" t="s">
        <v>526</v>
      </c>
      <c r="C292" s="142">
        <v>259173</v>
      </c>
      <c r="D292">
        <v>22869</v>
      </c>
      <c r="E292" s="142">
        <v>10768</v>
      </c>
      <c r="F292">
        <v>0</v>
      </c>
      <c r="G292">
        <v>0</v>
      </c>
      <c r="H292" s="142">
        <f t="shared" si="4"/>
        <v>33637</v>
      </c>
      <c r="I292" s="142">
        <v>292810</v>
      </c>
      <c r="J292" s="142"/>
    </row>
    <row r="293" spans="1:10" x14ac:dyDescent="0.3">
      <c r="A293" t="s">
        <v>247</v>
      </c>
      <c r="B293" t="s">
        <v>572</v>
      </c>
      <c r="C293" s="142">
        <v>221031</v>
      </c>
      <c r="D293">
        <v>9517</v>
      </c>
      <c r="E293">
        <v>405</v>
      </c>
      <c r="F293">
        <v>0</v>
      </c>
      <c r="G293">
        <v>0</v>
      </c>
      <c r="H293" s="142">
        <f t="shared" si="4"/>
        <v>9922</v>
      </c>
      <c r="I293" s="142">
        <v>230953</v>
      </c>
      <c r="J293" s="142"/>
    </row>
    <row r="294" spans="1:10" x14ac:dyDescent="0.3">
      <c r="A294" t="s">
        <v>39</v>
      </c>
      <c r="B294" t="s">
        <v>383</v>
      </c>
      <c r="C294">
        <v>1629108</v>
      </c>
      <c r="D294">
        <v>34429</v>
      </c>
      <c r="E294">
        <v>61729</v>
      </c>
      <c r="F294">
        <v>0</v>
      </c>
      <c r="G294">
        <v>0</v>
      </c>
      <c r="H294" s="142">
        <f t="shared" si="4"/>
        <v>96158</v>
      </c>
      <c r="I294" s="142">
        <v>1725266</v>
      </c>
      <c r="J294" s="142"/>
    </row>
    <row r="295" spans="1:10" x14ac:dyDescent="0.3">
      <c r="A295" t="s">
        <v>108</v>
      </c>
      <c r="B295" t="s">
        <v>448</v>
      </c>
      <c r="C295" s="142">
        <v>32271</v>
      </c>
      <c r="D295" s="142">
        <v>794</v>
      </c>
      <c r="E295" s="142">
        <v>265</v>
      </c>
      <c r="F295">
        <v>0</v>
      </c>
      <c r="G295">
        <v>2407</v>
      </c>
      <c r="H295" s="142">
        <f t="shared" si="4"/>
        <v>3466</v>
      </c>
      <c r="I295" s="142">
        <v>35737</v>
      </c>
      <c r="J295" s="142"/>
    </row>
    <row r="296" spans="1:10" x14ac:dyDescent="0.3">
      <c r="A296" t="s">
        <v>645</v>
      </c>
      <c r="B296" t="s">
        <v>781</v>
      </c>
      <c r="C296" s="142">
        <v>0</v>
      </c>
      <c r="D296">
        <v>0</v>
      </c>
      <c r="E296">
        <v>0</v>
      </c>
      <c r="F296">
        <v>0</v>
      </c>
      <c r="G296">
        <v>0</v>
      </c>
      <c r="H296" s="142">
        <f t="shared" si="4"/>
        <v>0</v>
      </c>
      <c r="I296" s="142">
        <v>0</v>
      </c>
      <c r="J296" s="142"/>
    </row>
    <row r="297" spans="1:10" x14ac:dyDescent="0.3">
      <c r="A297" t="s">
        <v>264</v>
      </c>
      <c r="B297" t="s">
        <v>587</v>
      </c>
      <c r="C297" s="142">
        <v>49212</v>
      </c>
      <c r="D297">
        <v>4470</v>
      </c>
      <c r="E297">
        <v>8888</v>
      </c>
      <c r="F297">
        <v>0</v>
      </c>
      <c r="G297">
        <v>0</v>
      </c>
      <c r="H297" s="142">
        <f t="shared" si="4"/>
        <v>13358</v>
      </c>
      <c r="I297" s="142">
        <v>62570</v>
      </c>
      <c r="J297" s="142"/>
    </row>
    <row r="298" spans="1:10" x14ac:dyDescent="0.3">
      <c r="A298" t="s">
        <v>72</v>
      </c>
      <c r="B298" t="s">
        <v>414</v>
      </c>
      <c r="C298" s="142">
        <v>147945</v>
      </c>
      <c r="D298">
        <v>0</v>
      </c>
      <c r="E298" s="142">
        <v>11210</v>
      </c>
      <c r="F298">
        <v>0</v>
      </c>
      <c r="G298">
        <v>0</v>
      </c>
      <c r="H298" s="142">
        <f t="shared" si="4"/>
        <v>11210</v>
      </c>
      <c r="I298" s="142">
        <v>159155</v>
      </c>
      <c r="J298" s="142"/>
    </row>
    <row r="299" spans="1:10" x14ac:dyDescent="0.3">
      <c r="A299" t="s">
        <v>270</v>
      </c>
      <c r="B299" t="s">
        <v>592</v>
      </c>
      <c r="C299" s="142">
        <v>22525</v>
      </c>
      <c r="D299" s="142">
        <v>1150</v>
      </c>
      <c r="E299" s="142">
        <v>3591</v>
      </c>
      <c r="F299">
        <v>0</v>
      </c>
      <c r="G299" s="142">
        <v>0</v>
      </c>
      <c r="H299" s="142">
        <f t="shared" si="4"/>
        <v>4741</v>
      </c>
      <c r="I299" s="142">
        <v>27266</v>
      </c>
      <c r="J299" s="142"/>
    </row>
    <row r="300" spans="1:10" x14ac:dyDescent="0.3">
      <c r="A300" t="s">
        <v>266</v>
      </c>
      <c r="B300" t="s">
        <v>589</v>
      </c>
      <c r="C300" s="142">
        <v>315783</v>
      </c>
      <c r="D300">
        <v>13800</v>
      </c>
      <c r="E300" s="142">
        <v>55724</v>
      </c>
      <c r="F300">
        <v>0</v>
      </c>
      <c r="G300">
        <v>0</v>
      </c>
      <c r="H300" s="142">
        <f t="shared" si="4"/>
        <v>69524</v>
      </c>
      <c r="I300" s="142">
        <v>385307</v>
      </c>
      <c r="J300" s="142"/>
    </row>
    <row r="301" spans="1:10" x14ac:dyDescent="0.3">
      <c r="A301" t="s">
        <v>304</v>
      </c>
      <c r="B301" t="s">
        <v>622</v>
      </c>
      <c r="C301" s="142">
        <v>298265</v>
      </c>
      <c r="D301">
        <v>20646</v>
      </c>
      <c r="E301" s="142">
        <v>5225</v>
      </c>
      <c r="F301">
        <v>0</v>
      </c>
      <c r="G301" s="142">
        <v>7957</v>
      </c>
      <c r="H301" s="142">
        <f t="shared" si="4"/>
        <v>33828</v>
      </c>
      <c r="I301" s="142">
        <v>332093</v>
      </c>
      <c r="J301" s="142"/>
    </row>
    <row r="302" spans="1:10" x14ac:dyDescent="0.3">
      <c r="A302" t="s">
        <v>74</v>
      </c>
      <c r="B302" t="s">
        <v>416</v>
      </c>
      <c r="C302" s="142">
        <v>64646</v>
      </c>
      <c r="D302">
        <v>3859</v>
      </c>
      <c r="E302">
        <v>21554</v>
      </c>
      <c r="F302">
        <v>0</v>
      </c>
      <c r="G302" s="142">
        <v>831</v>
      </c>
      <c r="H302" s="142">
        <f t="shared" si="4"/>
        <v>26244</v>
      </c>
      <c r="I302" s="142">
        <v>90890</v>
      </c>
      <c r="J302" s="142"/>
    </row>
    <row r="303" spans="1:10" x14ac:dyDescent="0.3">
      <c r="A303" t="s">
        <v>43</v>
      </c>
      <c r="B303" t="s">
        <v>386</v>
      </c>
      <c r="C303" s="142">
        <v>372547</v>
      </c>
      <c r="D303">
        <v>0</v>
      </c>
      <c r="E303" s="142">
        <v>21418</v>
      </c>
      <c r="F303">
        <v>0</v>
      </c>
      <c r="G303" s="142">
        <v>0</v>
      </c>
      <c r="H303" s="142">
        <f t="shared" si="4"/>
        <v>21418</v>
      </c>
      <c r="I303" s="142">
        <v>393965</v>
      </c>
      <c r="J303" s="142"/>
    </row>
    <row r="304" spans="1:10" x14ac:dyDescent="0.3">
      <c r="A304" t="s">
        <v>15</v>
      </c>
      <c r="B304" t="s">
        <v>359</v>
      </c>
      <c r="C304" s="142">
        <v>35818</v>
      </c>
      <c r="D304">
        <v>892</v>
      </c>
      <c r="E304" s="142">
        <v>10595</v>
      </c>
      <c r="F304">
        <v>0</v>
      </c>
      <c r="G304">
        <v>5178</v>
      </c>
      <c r="H304" s="142">
        <f t="shared" si="4"/>
        <v>16665</v>
      </c>
      <c r="I304" s="142">
        <v>52483</v>
      </c>
      <c r="J304" s="142"/>
    </row>
    <row r="305" spans="1:10" x14ac:dyDescent="0.3">
      <c r="A305" t="s">
        <v>61</v>
      </c>
      <c r="B305" t="s">
        <v>403</v>
      </c>
      <c r="C305" s="142">
        <v>54042</v>
      </c>
      <c r="D305" s="142">
        <v>1877</v>
      </c>
      <c r="E305">
        <v>21269</v>
      </c>
      <c r="F305">
        <v>0</v>
      </c>
      <c r="G305" s="142">
        <v>0</v>
      </c>
      <c r="H305" s="142">
        <f t="shared" si="4"/>
        <v>23146</v>
      </c>
      <c r="I305" s="142">
        <v>77188</v>
      </c>
      <c r="J305" s="142"/>
    </row>
    <row r="306" spans="1:10" x14ac:dyDescent="0.3">
      <c r="A306" t="s">
        <v>246</v>
      </c>
      <c r="B306" t="s">
        <v>571</v>
      </c>
      <c r="C306" s="142">
        <v>52443</v>
      </c>
      <c r="D306">
        <v>5381</v>
      </c>
      <c r="E306">
        <v>11322</v>
      </c>
      <c r="F306">
        <v>0</v>
      </c>
      <c r="G306">
        <v>291</v>
      </c>
      <c r="H306" s="142">
        <f t="shared" si="4"/>
        <v>16994</v>
      </c>
      <c r="I306" s="142">
        <v>69437</v>
      </c>
      <c r="J306" s="142"/>
    </row>
    <row r="307" spans="1:10" x14ac:dyDescent="0.3">
      <c r="A307" t="s">
        <v>33</v>
      </c>
      <c r="B307" t="s">
        <v>377</v>
      </c>
      <c r="C307" s="142">
        <v>357640</v>
      </c>
      <c r="D307" s="142">
        <v>26997</v>
      </c>
      <c r="E307" s="142">
        <v>41827</v>
      </c>
      <c r="F307">
        <v>0</v>
      </c>
      <c r="G307">
        <v>1336</v>
      </c>
      <c r="H307" s="142">
        <f t="shared" si="4"/>
        <v>70160</v>
      </c>
      <c r="I307" s="142">
        <v>427800</v>
      </c>
      <c r="J307" s="142"/>
    </row>
    <row r="308" spans="1:10" x14ac:dyDescent="0.3">
      <c r="A308" t="s">
        <v>241</v>
      </c>
      <c r="B308" t="s">
        <v>782</v>
      </c>
      <c r="C308">
        <v>134048</v>
      </c>
      <c r="D308">
        <v>18862</v>
      </c>
      <c r="E308">
        <v>0</v>
      </c>
      <c r="F308">
        <v>0</v>
      </c>
      <c r="G308">
        <v>0</v>
      </c>
      <c r="H308" s="142">
        <f t="shared" si="4"/>
        <v>18862</v>
      </c>
      <c r="I308" s="142">
        <v>152910</v>
      </c>
      <c r="J308" s="142"/>
    </row>
    <row r="309" spans="1:10" x14ac:dyDescent="0.3">
      <c r="A309" t="s">
        <v>305</v>
      </c>
      <c r="B309" t="s">
        <v>783</v>
      </c>
      <c r="C309" s="142">
        <v>406681</v>
      </c>
      <c r="D309">
        <v>5209</v>
      </c>
      <c r="E309" s="142">
        <v>41773</v>
      </c>
      <c r="F309">
        <v>0</v>
      </c>
      <c r="G309" s="142">
        <v>0</v>
      </c>
      <c r="H309" s="142">
        <f t="shared" si="4"/>
        <v>46982</v>
      </c>
      <c r="I309" s="142">
        <v>453663</v>
      </c>
      <c r="J309" s="142"/>
    </row>
    <row r="310" spans="1:10" x14ac:dyDescent="0.3">
      <c r="A310" t="s">
        <v>661</v>
      </c>
      <c r="B310" t="s">
        <v>784</v>
      </c>
      <c r="C310" s="142">
        <v>0</v>
      </c>
      <c r="D310" s="142">
        <v>0</v>
      </c>
      <c r="E310">
        <v>0</v>
      </c>
      <c r="F310">
        <v>0</v>
      </c>
      <c r="G310">
        <v>0</v>
      </c>
      <c r="H310" s="142">
        <f t="shared" si="4"/>
        <v>0</v>
      </c>
      <c r="I310" s="142">
        <v>0</v>
      </c>
      <c r="J310" s="142"/>
    </row>
    <row r="311" spans="1:10" x14ac:dyDescent="0.3">
      <c r="A311" t="s">
        <v>153</v>
      </c>
      <c r="B311" t="s">
        <v>492</v>
      </c>
      <c r="C311" s="142">
        <v>75688</v>
      </c>
      <c r="D311">
        <v>782</v>
      </c>
      <c r="E311" s="142">
        <v>12763</v>
      </c>
      <c r="F311">
        <v>0</v>
      </c>
      <c r="G311">
        <v>1216</v>
      </c>
      <c r="H311" s="142">
        <f t="shared" si="4"/>
        <v>14761</v>
      </c>
      <c r="I311" s="142">
        <v>90449</v>
      </c>
      <c r="J311" s="142"/>
    </row>
    <row r="312" spans="1:10" x14ac:dyDescent="0.3">
      <c r="A312" t="s">
        <v>200</v>
      </c>
      <c r="B312" t="s">
        <v>533</v>
      </c>
      <c r="C312">
        <v>414824</v>
      </c>
      <c r="D312">
        <v>8934</v>
      </c>
      <c r="E312">
        <v>15448</v>
      </c>
      <c r="F312">
        <v>0</v>
      </c>
      <c r="G312">
        <v>0</v>
      </c>
      <c r="H312" s="142">
        <f t="shared" si="4"/>
        <v>24382</v>
      </c>
      <c r="I312" s="142">
        <v>439206</v>
      </c>
      <c r="J312" s="142"/>
    </row>
    <row r="313" spans="1:10" x14ac:dyDescent="0.3">
      <c r="A313" t="s">
        <v>140</v>
      </c>
      <c r="B313" t="s">
        <v>785</v>
      </c>
      <c r="C313">
        <v>89900</v>
      </c>
      <c r="D313">
        <v>5192</v>
      </c>
      <c r="E313">
        <v>28275</v>
      </c>
      <c r="F313">
        <v>0</v>
      </c>
      <c r="G313">
        <v>0</v>
      </c>
      <c r="H313" s="142">
        <f t="shared" si="4"/>
        <v>33467</v>
      </c>
      <c r="I313" s="142">
        <v>123367</v>
      </c>
      <c r="J313" s="142"/>
    </row>
    <row r="314" spans="1:10" x14ac:dyDescent="0.3">
      <c r="A314" t="s">
        <v>658</v>
      </c>
      <c r="B314" t="s">
        <v>786</v>
      </c>
      <c r="C314" s="142">
        <v>0</v>
      </c>
      <c r="D314">
        <v>0</v>
      </c>
      <c r="E314" s="142">
        <v>0</v>
      </c>
      <c r="F314">
        <v>0</v>
      </c>
      <c r="G314">
        <v>0</v>
      </c>
      <c r="H314" s="142">
        <f t="shared" si="4"/>
        <v>0</v>
      </c>
      <c r="I314" s="142">
        <v>0</v>
      </c>
      <c r="J314" s="142"/>
    </row>
    <row r="315" spans="1:10" x14ac:dyDescent="0.3">
      <c r="A315" t="s">
        <v>160</v>
      </c>
      <c r="B315" t="s">
        <v>498</v>
      </c>
      <c r="C315" s="142">
        <v>0</v>
      </c>
      <c r="D315">
        <v>0</v>
      </c>
      <c r="E315">
        <v>0</v>
      </c>
      <c r="F315">
        <v>0</v>
      </c>
      <c r="G315">
        <v>0</v>
      </c>
      <c r="H315" s="142">
        <f t="shared" si="4"/>
        <v>0</v>
      </c>
      <c r="I315" s="142">
        <v>0</v>
      </c>
      <c r="J315" s="142"/>
    </row>
    <row r="316" spans="1:10" x14ac:dyDescent="0.3">
      <c r="A316" t="s">
        <v>182</v>
      </c>
      <c r="B316" t="s">
        <v>518</v>
      </c>
      <c r="C316" s="142">
        <v>86210</v>
      </c>
      <c r="D316">
        <v>1848</v>
      </c>
      <c r="E316" s="142">
        <v>17198</v>
      </c>
      <c r="F316">
        <v>0</v>
      </c>
      <c r="G316">
        <v>0</v>
      </c>
      <c r="H316" s="142">
        <f t="shared" si="4"/>
        <v>19046</v>
      </c>
      <c r="I316" s="142">
        <v>105256</v>
      </c>
      <c r="J316" s="142"/>
    </row>
    <row r="317" spans="1:10" x14ac:dyDescent="0.3">
      <c r="A317" t="s">
        <v>80</v>
      </c>
      <c r="B317" t="s">
        <v>421</v>
      </c>
      <c r="C317" s="142">
        <v>0</v>
      </c>
      <c r="D317">
        <v>0</v>
      </c>
      <c r="E317" s="142">
        <v>0</v>
      </c>
      <c r="F317">
        <v>0</v>
      </c>
      <c r="G317">
        <v>0</v>
      </c>
      <c r="H317" s="142">
        <f t="shared" si="4"/>
        <v>0</v>
      </c>
      <c r="I317" s="142">
        <v>0</v>
      </c>
      <c r="J317" s="142"/>
    </row>
    <row r="318" spans="1:10" x14ac:dyDescent="0.3">
      <c r="A318" t="s">
        <v>147</v>
      </c>
      <c r="B318" t="s">
        <v>486</v>
      </c>
      <c r="C318" s="142">
        <v>106976</v>
      </c>
      <c r="D318">
        <v>2756</v>
      </c>
      <c r="E318" s="142">
        <v>4838</v>
      </c>
      <c r="F318">
        <v>0</v>
      </c>
      <c r="G318" s="142">
        <v>0</v>
      </c>
      <c r="H318" s="142">
        <f t="shared" si="4"/>
        <v>7594</v>
      </c>
      <c r="I318" s="142">
        <v>114570</v>
      </c>
      <c r="J318" s="142"/>
    </row>
    <row r="319" spans="1:10" x14ac:dyDescent="0.3">
      <c r="A319" t="s">
        <v>92</v>
      </c>
      <c r="B319" t="s">
        <v>432</v>
      </c>
      <c r="C319" s="142">
        <v>23176</v>
      </c>
      <c r="D319">
        <v>3355</v>
      </c>
      <c r="E319" s="142">
        <v>3435</v>
      </c>
      <c r="F319" s="142">
        <v>0</v>
      </c>
      <c r="G319">
        <v>0</v>
      </c>
      <c r="H319" s="142">
        <f t="shared" si="4"/>
        <v>6790</v>
      </c>
      <c r="I319" s="142">
        <v>29966</v>
      </c>
      <c r="J319" s="142"/>
    </row>
    <row r="320" spans="1:10" x14ac:dyDescent="0.3">
      <c r="A320" t="s">
        <v>132</v>
      </c>
      <c r="B320" t="s">
        <v>471</v>
      </c>
      <c r="C320" s="142">
        <v>7031</v>
      </c>
      <c r="D320">
        <v>3452</v>
      </c>
      <c r="E320" s="142">
        <v>14073</v>
      </c>
      <c r="F320">
        <v>0</v>
      </c>
      <c r="G320" s="142">
        <v>6132</v>
      </c>
      <c r="H320" s="142">
        <f t="shared" si="4"/>
        <v>23657</v>
      </c>
      <c r="I320" s="142">
        <v>30688</v>
      </c>
      <c r="J320" s="142"/>
    </row>
    <row r="321" spans="1:10" x14ac:dyDescent="0.3">
      <c r="A321" t="s">
        <v>54</v>
      </c>
      <c r="B321" t="s">
        <v>396</v>
      </c>
      <c r="C321" s="142">
        <v>1150987</v>
      </c>
      <c r="D321" s="142">
        <v>87917</v>
      </c>
      <c r="E321" s="142">
        <v>0</v>
      </c>
      <c r="F321">
        <v>0</v>
      </c>
      <c r="G321">
        <v>0</v>
      </c>
      <c r="H321" s="142">
        <f t="shared" si="4"/>
        <v>87917</v>
      </c>
      <c r="I321" s="142">
        <v>1238904</v>
      </c>
      <c r="J321" s="142"/>
    </row>
    <row r="322" spans="1:10" x14ac:dyDescent="0.3">
      <c r="A322" t="s">
        <v>294</v>
      </c>
      <c r="B322" t="s">
        <v>613</v>
      </c>
      <c r="C322" s="142">
        <v>485008</v>
      </c>
      <c r="D322">
        <v>31985</v>
      </c>
      <c r="E322" s="142">
        <v>13539</v>
      </c>
      <c r="F322">
        <v>0</v>
      </c>
      <c r="G322" s="142">
        <v>0</v>
      </c>
      <c r="H322" s="142">
        <f t="shared" si="4"/>
        <v>45524</v>
      </c>
      <c r="I322" s="142">
        <v>530532</v>
      </c>
      <c r="J322" s="142"/>
    </row>
    <row r="323" spans="1:10" x14ac:dyDescent="0.3">
      <c r="A323" s="133" t="s">
        <v>256</v>
      </c>
      <c r="B323" s="133" t="s">
        <v>579</v>
      </c>
      <c r="C323" s="133">
        <v>609112</v>
      </c>
      <c r="D323" s="133">
        <v>5359</v>
      </c>
      <c r="E323" s="133">
        <v>15089</v>
      </c>
      <c r="F323" s="133">
        <v>0</v>
      </c>
      <c r="G323" s="133">
        <v>0</v>
      </c>
      <c r="H323" s="142">
        <f t="shared" ref="H323:H325" si="5">D323+E323+F323+G323</f>
        <v>20448</v>
      </c>
      <c r="I323" s="133">
        <v>629560</v>
      </c>
      <c r="J323" s="142"/>
    </row>
    <row r="324" spans="1:10" x14ac:dyDescent="0.3">
      <c r="A324" s="133" t="s">
        <v>303</v>
      </c>
      <c r="B324" s="133" t="s">
        <v>621</v>
      </c>
      <c r="C324" s="133">
        <v>46157</v>
      </c>
      <c r="D324" s="133">
        <v>4321</v>
      </c>
      <c r="E324" s="133">
        <v>13091</v>
      </c>
      <c r="F324" s="133">
        <v>0</v>
      </c>
      <c r="G324" s="133">
        <v>0</v>
      </c>
      <c r="H324" s="142">
        <f t="shared" si="5"/>
        <v>17412</v>
      </c>
      <c r="I324" s="133">
        <v>63569</v>
      </c>
      <c r="J324" s="142"/>
    </row>
    <row r="325" spans="1:10" x14ac:dyDescent="0.3">
      <c r="A325" s="133" t="s">
        <v>806</v>
      </c>
      <c r="C325" s="133">
        <v>87146260</v>
      </c>
      <c r="D325" s="133">
        <v>2697117</v>
      </c>
      <c r="E325" s="133">
        <v>4397057</v>
      </c>
      <c r="F325" s="133">
        <v>22504</v>
      </c>
      <c r="G325" s="133">
        <v>1211027</v>
      </c>
      <c r="H325" s="142">
        <f t="shared" si="5"/>
        <v>8327705</v>
      </c>
      <c r="I325" s="133">
        <v>95473965</v>
      </c>
      <c r="J325" s="142"/>
    </row>
  </sheetData>
  <autoFilter ref="A1:I312" xr:uid="{EBB6E6AB-6DCD-4CCB-B187-061EE00B72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District List</vt:lpstr>
      <vt:lpstr>RSY District</vt:lpstr>
      <vt:lpstr>RSY Contracted</vt:lpstr>
      <vt:lpstr>ESY District</vt:lpstr>
      <vt:lpstr>ESY Contracted</vt:lpstr>
      <vt:lpstr>Reimbursement %</vt:lpstr>
      <vt:lpstr>22-23_F-196_Data</vt:lpstr>
      <vt:lpstr>22-23_To-From_Mileage</vt:lpstr>
      <vt:lpstr>'ESY Contracted'!Print_Area</vt:lpstr>
      <vt:lpstr>'RSY Contracted'!Print_Area</vt:lpstr>
      <vt:lpstr>'RSY District'!Print_Area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Net Transportation Cost Calculator</dc:title>
  <dc:subject>Transportation Cost Calculator</dc:subject>
  <dc:creator>OSPI, Special Education</dc:creator>
  <cp:keywords>Special Education, Safety Net, Transportation</cp:keywords>
  <cp:lastModifiedBy>Amber O’Donnell</cp:lastModifiedBy>
  <cp:lastPrinted>2021-04-12T19:21:59Z</cp:lastPrinted>
  <dcterms:created xsi:type="dcterms:W3CDTF">2006-01-18T20:03:17Z</dcterms:created>
  <dcterms:modified xsi:type="dcterms:W3CDTF">2024-02-26T18:52:37Z</dcterms:modified>
</cp:coreProperties>
</file>