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\Apport\Federal Program Alloc\22-23\Title IV Final\approved\"/>
    </mc:Choice>
  </mc:AlternateContent>
  <xr:revisionPtr revIDLastSave="0" documentId="13_ncr:1_{2CEC69B2-00A0-40B7-A655-A73EB94A3087}" xr6:coauthVersionLast="47" xr6:coauthVersionMax="47" xr10:uidLastSave="{00000000-0000-0000-0000-000000000000}"/>
  <bookViews>
    <workbookView xWindow="-120" yWindow="-120" windowWidth="29040" windowHeight="17640" firstSheet="2" activeTab="2" xr2:uid="{44F502AE-BE46-4360-BD62-753F582DC1FD}"/>
  </bookViews>
  <sheets>
    <sheet name="Assumption" sheetId="4" state="hidden" r:id="rId1"/>
    <sheet name="SY 2022-23 Final" sheetId="3" state="hidden" r:id="rId2"/>
    <sheet name="District" sheetId="2" r:id="rId3"/>
    <sheet name="CCDDD" sheetId="5" state="hidden" r:id="rId4"/>
  </sheets>
  <externalReferences>
    <externalReference r:id="rId5"/>
    <externalReference r:id="rId6"/>
  </externalReferences>
  <definedNames>
    <definedName name="_xlnm._FilterDatabase" localSheetId="1" hidden="1">'SY 2022-23 Final'!$A$8:$W$322</definedName>
    <definedName name="alloc" localSheetId="1">#REF!</definedName>
    <definedName name="alloc">#REF!</definedName>
    <definedName name="CCDDD" localSheetId="1">#REF!</definedName>
    <definedName name="CCDDD">#REF!</definedName>
    <definedName name="CY_Eligibles" localSheetId="1">#REF!</definedName>
    <definedName name="CY_Eligibles">#REF!</definedName>
    <definedName name="eligibles0203">'[1]02-03 Populations'!$E$9:$R$307</definedName>
    <definedName name="eligibles0304">'[1]03-04 Populations'!$B$13:$O$311</definedName>
    <definedName name="Pov_lu" localSheetId="1">#REF!</definedName>
    <definedName name="Pov_lu">#REF!</definedName>
    <definedName name="_xlnm.Print_Area" localSheetId="0">Assumption!$A$1:$N$13</definedName>
    <definedName name="PY_Eligibles" localSheetId="1">#REF!</definedName>
    <definedName name="PY_Eligibles">#REF!</definedName>
    <definedName name="Z_6A036DB9_801D_4FEF_B5E8_DBDD36F187C9_.wvu.PrintArea" localSheetId="0" hidden="1">Assumption!$A$1:$Q$13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3" l="1"/>
  <c r="C7" i="4"/>
  <c r="C12" i="4" s="1"/>
  <c r="C16" i="4" s="1"/>
  <c r="C8" i="4"/>
  <c r="C10" i="4"/>
  <c r="C18" i="4"/>
  <c r="D8" i="4"/>
  <c r="D12" i="4" s="1"/>
  <c r="D16" i="4" s="1"/>
  <c r="D10" i="4"/>
  <c r="D18" i="4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N18" i="4"/>
  <c r="M18" i="4"/>
  <c r="L18" i="4"/>
  <c r="K18" i="4"/>
  <c r="J18" i="4"/>
  <c r="I18" i="4"/>
  <c r="H18" i="4"/>
  <c r="G18" i="4"/>
  <c r="F18" i="4"/>
  <c r="E18" i="4"/>
  <c r="L14" i="4"/>
  <c r="K14" i="4"/>
  <c r="J14" i="4"/>
  <c r="I14" i="4"/>
  <c r="H14" i="4"/>
  <c r="G14" i="4"/>
  <c r="F14" i="4"/>
  <c r="E14" i="4"/>
  <c r="O10" i="4"/>
  <c r="N10" i="4"/>
  <c r="M10" i="4"/>
  <c r="L10" i="4"/>
  <c r="K10" i="4"/>
  <c r="J10" i="4"/>
  <c r="I10" i="4"/>
  <c r="H10" i="4"/>
  <c r="G10" i="4"/>
  <c r="F10" i="4"/>
  <c r="E10" i="4"/>
  <c r="O8" i="4"/>
  <c r="N8" i="4"/>
  <c r="N12" i="4" s="1"/>
  <c r="M8" i="4"/>
  <c r="M12" i="4" s="1"/>
  <c r="L8" i="4"/>
  <c r="K8" i="4"/>
  <c r="J8" i="4"/>
  <c r="I8" i="4"/>
  <c r="H8" i="4"/>
  <c r="G8" i="4"/>
  <c r="F8" i="4"/>
  <c r="F12" i="4" s="1"/>
  <c r="F16" i="4" s="1"/>
  <c r="E8" i="4"/>
  <c r="E12" i="4" s="1"/>
  <c r="E16" i="4" s="1"/>
  <c r="O7" i="4"/>
  <c r="N7" i="4"/>
  <c r="M7" i="4"/>
  <c r="L7" i="4"/>
  <c r="K7" i="4"/>
  <c r="K12" i="4" s="1"/>
  <c r="J7" i="4"/>
  <c r="J12" i="4" s="1"/>
  <c r="I7" i="4"/>
  <c r="I12" i="4" s="1"/>
  <c r="I16" i="4" s="1"/>
  <c r="H7" i="4"/>
  <c r="H12" i="4" s="1"/>
  <c r="G7" i="4"/>
  <c r="F7" i="4"/>
  <c r="E7" i="4"/>
  <c r="D7" i="4"/>
  <c r="U322" i="3"/>
  <c r="S322" i="3"/>
  <c r="D322" i="3"/>
  <c r="C322" i="3"/>
  <c r="U321" i="3"/>
  <c r="S321" i="3"/>
  <c r="D321" i="3"/>
  <c r="C321" i="3"/>
  <c r="U320" i="3"/>
  <c r="S320" i="3"/>
  <c r="D320" i="3"/>
  <c r="C320" i="3"/>
  <c r="U319" i="3"/>
  <c r="S319" i="3"/>
  <c r="D319" i="3"/>
  <c r="C319" i="3"/>
  <c r="U318" i="3"/>
  <c r="S318" i="3"/>
  <c r="D318" i="3"/>
  <c r="C318" i="3"/>
  <c r="U317" i="3"/>
  <c r="S317" i="3"/>
  <c r="D317" i="3"/>
  <c r="C317" i="3"/>
  <c r="U316" i="3"/>
  <c r="S316" i="3"/>
  <c r="D316" i="3"/>
  <c r="C316" i="3"/>
  <c r="U315" i="3"/>
  <c r="S315" i="3"/>
  <c r="D315" i="3"/>
  <c r="C315" i="3"/>
  <c r="U314" i="3"/>
  <c r="S314" i="3"/>
  <c r="D314" i="3"/>
  <c r="C314" i="3"/>
  <c r="U313" i="3"/>
  <c r="S313" i="3"/>
  <c r="D313" i="3"/>
  <c r="C313" i="3"/>
  <c r="U312" i="3"/>
  <c r="S312" i="3"/>
  <c r="D312" i="3"/>
  <c r="C312" i="3"/>
  <c r="U311" i="3"/>
  <c r="S311" i="3"/>
  <c r="D311" i="3"/>
  <c r="C311" i="3"/>
  <c r="U310" i="3"/>
  <c r="S310" i="3"/>
  <c r="D310" i="3"/>
  <c r="C310" i="3"/>
  <c r="U309" i="3"/>
  <c r="S309" i="3"/>
  <c r="D309" i="3"/>
  <c r="C309" i="3"/>
  <c r="U308" i="3"/>
  <c r="S308" i="3"/>
  <c r="D308" i="3"/>
  <c r="C308" i="3"/>
  <c r="U307" i="3"/>
  <c r="S307" i="3"/>
  <c r="D307" i="3"/>
  <c r="C307" i="3"/>
  <c r="U306" i="3"/>
  <c r="S306" i="3"/>
  <c r="D306" i="3"/>
  <c r="C306" i="3"/>
  <c r="U305" i="3"/>
  <c r="S305" i="3"/>
  <c r="D305" i="3"/>
  <c r="C305" i="3"/>
  <c r="U304" i="3"/>
  <c r="S304" i="3"/>
  <c r="D304" i="3"/>
  <c r="C304" i="3"/>
  <c r="U303" i="3"/>
  <c r="S303" i="3"/>
  <c r="D303" i="3"/>
  <c r="C303" i="3"/>
  <c r="U302" i="3"/>
  <c r="S302" i="3"/>
  <c r="D302" i="3"/>
  <c r="C302" i="3"/>
  <c r="U301" i="3"/>
  <c r="S301" i="3"/>
  <c r="D301" i="3"/>
  <c r="C301" i="3"/>
  <c r="U300" i="3"/>
  <c r="S300" i="3"/>
  <c r="D300" i="3"/>
  <c r="C300" i="3"/>
  <c r="U299" i="3"/>
  <c r="S299" i="3"/>
  <c r="D299" i="3"/>
  <c r="C299" i="3"/>
  <c r="U298" i="3"/>
  <c r="S298" i="3"/>
  <c r="D298" i="3"/>
  <c r="C298" i="3"/>
  <c r="U297" i="3"/>
  <c r="S297" i="3"/>
  <c r="D297" i="3"/>
  <c r="C297" i="3"/>
  <c r="U296" i="3"/>
  <c r="S296" i="3"/>
  <c r="D296" i="3"/>
  <c r="C296" i="3"/>
  <c r="U295" i="3"/>
  <c r="S295" i="3"/>
  <c r="D295" i="3"/>
  <c r="C295" i="3"/>
  <c r="U294" i="3"/>
  <c r="S294" i="3"/>
  <c r="D294" i="3"/>
  <c r="C294" i="3"/>
  <c r="U293" i="3"/>
  <c r="S293" i="3"/>
  <c r="D293" i="3"/>
  <c r="C293" i="3"/>
  <c r="U292" i="3"/>
  <c r="S292" i="3"/>
  <c r="D292" i="3"/>
  <c r="C292" i="3"/>
  <c r="U291" i="3"/>
  <c r="S291" i="3"/>
  <c r="D291" i="3"/>
  <c r="C291" i="3"/>
  <c r="U290" i="3"/>
  <c r="S290" i="3"/>
  <c r="D290" i="3"/>
  <c r="C290" i="3"/>
  <c r="U289" i="3"/>
  <c r="S289" i="3"/>
  <c r="D289" i="3"/>
  <c r="C289" i="3"/>
  <c r="U288" i="3"/>
  <c r="S288" i="3"/>
  <c r="D288" i="3"/>
  <c r="C288" i="3"/>
  <c r="U287" i="3"/>
  <c r="S287" i="3"/>
  <c r="D287" i="3"/>
  <c r="C287" i="3"/>
  <c r="U286" i="3"/>
  <c r="S286" i="3"/>
  <c r="D286" i="3"/>
  <c r="C286" i="3"/>
  <c r="U285" i="3"/>
  <c r="S285" i="3"/>
  <c r="D285" i="3"/>
  <c r="C285" i="3"/>
  <c r="U284" i="3"/>
  <c r="S284" i="3"/>
  <c r="D284" i="3"/>
  <c r="C284" i="3"/>
  <c r="U283" i="3"/>
  <c r="S283" i="3"/>
  <c r="D283" i="3"/>
  <c r="C283" i="3"/>
  <c r="U282" i="3"/>
  <c r="S282" i="3"/>
  <c r="D282" i="3"/>
  <c r="C282" i="3"/>
  <c r="U281" i="3"/>
  <c r="S281" i="3"/>
  <c r="D281" i="3"/>
  <c r="C281" i="3"/>
  <c r="U280" i="3"/>
  <c r="S280" i="3"/>
  <c r="D280" i="3"/>
  <c r="C280" i="3"/>
  <c r="U279" i="3"/>
  <c r="S279" i="3"/>
  <c r="D279" i="3"/>
  <c r="C279" i="3"/>
  <c r="U278" i="3"/>
  <c r="S278" i="3"/>
  <c r="D278" i="3"/>
  <c r="C278" i="3"/>
  <c r="U277" i="3"/>
  <c r="S277" i="3"/>
  <c r="D277" i="3"/>
  <c r="C277" i="3"/>
  <c r="U276" i="3"/>
  <c r="S276" i="3"/>
  <c r="D276" i="3"/>
  <c r="C276" i="3"/>
  <c r="U275" i="3"/>
  <c r="S275" i="3"/>
  <c r="D275" i="3"/>
  <c r="C275" i="3"/>
  <c r="U274" i="3"/>
  <c r="S274" i="3"/>
  <c r="D274" i="3"/>
  <c r="C274" i="3"/>
  <c r="U273" i="3"/>
  <c r="S273" i="3"/>
  <c r="D273" i="3"/>
  <c r="C273" i="3"/>
  <c r="U272" i="3"/>
  <c r="S272" i="3"/>
  <c r="D272" i="3"/>
  <c r="C272" i="3"/>
  <c r="U271" i="3"/>
  <c r="S271" i="3"/>
  <c r="D271" i="3"/>
  <c r="C271" i="3"/>
  <c r="U270" i="3"/>
  <c r="S270" i="3"/>
  <c r="D270" i="3"/>
  <c r="C270" i="3"/>
  <c r="U269" i="3"/>
  <c r="S269" i="3"/>
  <c r="D269" i="3"/>
  <c r="C269" i="3"/>
  <c r="U268" i="3"/>
  <c r="S268" i="3"/>
  <c r="D268" i="3"/>
  <c r="C268" i="3"/>
  <c r="U267" i="3"/>
  <c r="S267" i="3"/>
  <c r="D267" i="3"/>
  <c r="C267" i="3"/>
  <c r="U266" i="3"/>
  <c r="S266" i="3"/>
  <c r="D266" i="3"/>
  <c r="E266" i="3" s="1"/>
  <c r="C266" i="3"/>
  <c r="U265" i="3"/>
  <c r="S265" i="3"/>
  <c r="D265" i="3"/>
  <c r="C265" i="3"/>
  <c r="U264" i="3"/>
  <c r="S264" i="3"/>
  <c r="D264" i="3"/>
  <c r="E264" i="3" s="1"/>
  <c r="C264" i="3"/>
  <c r="U263" i="3"/>
  <c r="S263" i="3"/>
  <c r="D263" i="3"/>
  <c r="C263" i="3"/>
  <c r="U262" i="3"/>
  <c r="S262" i="3"/>
  <c r="D262" i="3"/>
  <c r="E262" i="3" s="1"/>
  <c r="C262" i="3"/>
  <c r="U261" i="3"/>
  <c r="S261" i="3"/>
  <c r="D261" i="3"/>
  <c r="C261" i="3"/>
  <c r="U260" i="3"/>
  <c r="S260" i="3"/>
  <c r="D260" i="3"/>
  <c r="C260" i="3"/>
  <c r="U259" i="3"/>
  <c r="S259" i="3"/>
  <c r="D259" i="3"/>
  <c r="C259" i="3"/>
  <c r="U258" i="3"/>
  <c r="S258" i="3"/>
  <c r="D258" i="3"/>
  <c r="C258" i="3"/>
  <c r="U257" i="3"/>
  <c r="S257" i="3"/>
  <c r="D257" i="3"/>
  <c r="C257" i="3"/>
  <c r="U256" i="3"/>
  <c r="S256" i="3"/>
  <c r="D256" i="3"/>
  <c r="C256" i="3"/>
  <c r="U255" i="3"/>
  <c r="S255" i="3"/>
  <c r="D255" i="3"/>
  <c r="C255" i="3"/>
  <c r="U254" i="3"/>
  <c r="S254" i="3"/>
  <c r="D254" i="3"/>
  <c r="C254" i="3"/>
  <c r="U253" i="3"/>
  <c r="S253" i="3"/>
  <c r="D253" i="3"/>
  <c r="C253" i="3"/>
  <c r="U252" i="3"/>
  <c r="S252" i="3"/>
  <c r="D252" i="3"/>
  <c r="C252" i="3"/>
  <c r="U251" i="3"/>
  <c r="S251" i="3"/>
  <c r="D251" i="3"/>
  <c r="C251" i="3"/>
  <c r="U250" i="3"/>
  <c r="S250" i="3"/>
  <c r="D250" i="3"/>
  <c r="C250" i="3"/>
  <c r="U249" i="3"/>
  <c r="S249" i="3"/>
  <c r="D249" i="3"/>
  <c r="E249" i="3" s="1"/>
  <c r="C249" i="3"/>
  <c r="U248" i="3"/>
  <c r="S248" i="3"/>
  <c r="D248" i="3"/>
  <c r="C248" i="3"/>
  <c r="U247" i="3"/>
  <c r="S247" i="3"/>
  <c r="D247" i="3"/>
  <c r="C247" i="3"/>
  <c r="U246" i="3"/>
  <c r="S246" i="3"/>
  <c r="D246" i="3"/>
  <c r="C246" i="3"/>
  <c r="U245" i="3"/>
  <c r="S245" i="3"/>
  <c r="D245" i="3"/>
  <c r="E245" i="3" s="1"/>
  <c r="C245" i="3"/>
  <c r="U244" i="3"/>
  <c r="S244" i="3"/>
  <c r="D244" i="3"/>
  <c r="C244" i="3"/>
  <c r="U243" i="3"/>
  <c r="S243" i="3"/>
  <c r="D243" i="3"/>
  <c r="C243" i="3"/>
  <c r="U242" i="3"/>
  <c r="S242" i="3"/>
  <c r="D242" i="3"/>
  <c r="C242" i="3"/>
  <c r="U241" i="3"/>
  <c r="S241" i="3"/>
  <c r="D241" i="3"/>
  <c r="C241" i="3"/>
  <c r="U240" i="3"/>
  <c r="S240" i="3"/>
  <c r="D240" i="3"/>
  <c r="C240" i="3"/>
  <c r="U239" i="3"/>
  <c r="S239" i="3"/>
  <c r="D239" i="3"/>
  <c r="C239" i="3"/>
  <c r="U238" i="3"/>
  <c r="S238" i="3"/>
  <c r="D238" i="3"/>
  <c r="C238" i="3"/>
  <c r="U237" i="3"/>
  <c r="S237" i="3"/>
  <c r="D237" i="3"/>
  <c r="C237" i="3"/>
  <c r="U236" i="3"/>
  <c r="S236" i="3"/>
  <c r="D236" i="3"/>
  <c r="C236" i="3"/>
  <c r="U235" i="3"/>
  <c r="S235" i="3"/>
  <c r="D235" i="3"/>
  <c r="C235" i="3"/>
  <c r="U234" i="3"/>
  <c r="S234" i="3"/>
  <c r="D234" i="3"/>
  <c r="C234" i="3"/>
  <c r="U233" i="3"/>
  <c r="S233" i="3"/>
  <c r="D233" i="3"/>
  <c r="C233" i="3"/>
  <c r="U232" i="3"/>
  <c r="S232" i="3"/>
  <c r="D232" i="3"/>
  <c r="C232" i="3"/>
  <c r="U231" i="3"/>
  <c r="S231" i="3"/>
  <c r="D231" i="3"/>
  <c r="C231" i="3"/>
  <c r="U230" i="3"/>
  <c r="S230" i="3"/>
  <c r="D230" i="3"/>
  <c r="C230" i="3"/>
  <c r="U229" i="3"/>
  <c r="S229" i="3"/>
  <c r="D229" i="3"/>
  <c r="C229" i="3"/>
  <c r="U228" i="3"/>
  <c r="S228" i="3"/>
  <c r="D228" i="3"/>
  <c r="C228" i="3"/>
  <c r="U227" i="3"/>
  <c r="S227" i="3"/>
  <c r="D227" i="3"/>
  <c r="C227" i="3"/>
  <c r="U226" i="3"/>
  <c r="S226" i="3"/>
  <c r="D226" i="3"/>
  <c r="C226" i="3"/>
  <c r="U225" i="3"/>
  <c r="S225" i="3"/>
  <c r="D225" i="3"/>
  <c r="C225" i="3"/>
  <c r="U224" i="3"/>
  <c r="S224" i="3"/>
  <c r="D224" i="3"/>
  <c r="C224" i="3"/>
  <c r="U223" i="3"/>
  <c r="S223" i="3"/>
  <c r="D223" i="3"/>
  <c r="C223" i="3"/>
  <c r="U222" i="3"/>
  <c r="S222" i="3"/>
  <c r="D222" i="3"/>
  <c r="C222" i="3"/>
  <c r="U221" i="3"/>
  <c r="S221" i="3"/>
  <c r="D221" i="3"/>
  <c r="C221" i="3"/>
  <c r="U220" i="3"/>
  <c r="S220" i="3"/>
  <c r="D220" i="3"/>
  <c r="C220" i="3"/>
  <c r="U219" i="3"/>
  <c r="S219" i="3"/>
  <c r="D219" i="3"/>
  <c r="C219" i="3"/>
  <c r="U218" i="3"/>
  <c r="S218" i="3"/>
  <c r="D218" i="3"/>
  <c r="C218" i="3"/>
  <c r="U217" i="3"/>
  <c r="S217" i="3"/>
  <c r="D217" i="3"/>
  <c r="C217" i="3"/>
  <c r="U216" i="3"/>
  <c r="S216" i="3"/>
  <c r="D216" i="3"/>
  <c r="C216" i="3"/>
  <c r="U215" i="3"/>
  <c r="S215" i="3"/>
  <c r="D215" i="3"/>
  <c r="C215" i="3"/>
  <c r="U214" i="3"/>
  <c r="S214" i="3"/>
  <c r="D214" i="3"/>
  <c r="C214" i="3"/>
  <c r="U213" i="3"/>
  <c r="S213" i="3"/>
  <c r="D213" i="3"/>
  <c r="C213" i="3"/>
  <c r="U212" i="3"/>
  <c r="S212" i="3"/>
  <c r="D212" i="3"/>
  <c r="C212" i="3"/>
  <c r="U211" i="3"/>
  <c r="S211" i="3"/>
  <c r="D211" i="3"/>
  <c r="C211" i="3"/>
  <c r="U210" i="3"/>
  <c r="S210" i="3"/>
  <c r="D210" i="3"/>
  <c r="C210" i="3"/>
  <c r="U209" i="3"/>
  <c r="S209" i="3"/>
  <c r="D209" i="3"/>
  <c r="C209" i="3"/>
  <c r="U208" i="3"/>
  <c r="S208" i="3"/>
  <c r="D208" i="3"/>
  <c r="C208" i="3"/>
  <c r="U207" i="3"/>
  <c r="S207" i="3"/>
  <c r="D207" i="3"/>
  <c r="C207" i="3"/>
  <c r="U206" i="3"/>
  <c r="S206" i="3"/>
  <c r="D206" i="3"/>
  <c r="C206" i="3"/>
  <c r="U205" i="3"/>
  <c r="S205" i="3"/>
  <c r="D205" i="3"/>
  <c r="C205" i="3"/>
  <c r="U204" i="3"/>
  <c r="S204" i="3"/>
  <c r="D204" i="3"/>
  <c r="C204" i="3"/>
  <c r="U203" i="3"/>
  <c r="S203" i="3"/>
  <c r="D203" i="3"/>
  <c r="C203" i="3"/>
  <c r="U202" i="3"/>
  <c r="S202" i="3"/>
  <c r="D202" i="3"/>
  <c r="C202" i="3"/>
  <c r="U201" i="3"/>
  <c r="S201" i="3"/>
  <c r="D201" i="3"/>
  <c r="C201" i="3"/>
  <c r="U200" i="3"/>
  <c r="S200" i="3"/>
  <c r="D200" i="3"/>
  <c r="C200" i="3"/>
  <c r="U199" i="3"/>
  <c r="S199" i="3"/>
  <c r="D199" i="3"/>
  <c r="C199" i="3"/>
  <c r="U198" i="3"/>
  <c r="S198" i="3"/>
  <c r="D198" i="3"/>
  <c r="C198" i="3"/>
  <c r="U197" i="3"/>
  <c r="S197" i="3"/>
  <c r="D197" i="3"/>
  <c r="C197" i="3"/>
  <c r="U196" i="3"/>
  <c r="S196" i="3"/>
  <c r="D196" i="3"/>
  <c r="C196" i="3"/>
  <c r="U195" i="3"/>
  <c r="S195" i="3"/>
  <c r="D195" i="3"/>
  <c r="C195" i="3"/>
  <c r="U194" i="3"/>
  <c r="S194" i="3"/>
  <c r="D194" i="3"/>
  <c r="C194" i="3"/>
  <c r="U193" i="3"/>
  <c r="S193" i="3"/>
  <c r="D193" i="3"/>
  <c r="C193" i="3"/>
  <c r="U192" i="3"/>
  <c r="S192" i="3"/>
  <c r="D192" i="3"/>
  <c r="C192" i="3"/>
  <c r="U191" i="3"/>
  <c r="S191" i="3"/>
  <c r="D191" i="3"/>
  <c r="C191" i="3"/>
  <c r="U190" i="3"/>
  <c r="S190" i="3"/>
  <c r="D190" i="3"/>
  <c r="C190" i="3"/>
  <c r="U189" i="3"/>
  <c r="S189" i="3"/>
  <c r="D189" i="3"/>
  <c r="C189" i="3"/>
  <c r="U188" i="3"/>
  <c r="S188" i="3"/>
  <c r="D188" i="3"/>
  <c r="C188" i="3"/>
  <c r="U187" i="3"/>
  <c r="S187" i="3"/>
  <c r="D187" i="3"/>
  <c r="C187" i="3"/>
  <c r="U186" i="3"/>
  <c r="S186" i="3"/>
  <c r="D186" i="3"/>
  <c r="C186" i="3"/>
  <c r="U185" i="3"/>
  <c r="S185" i="3"/>
  <c r="D185" i="3"/>
  <c r="C185" i="3"/>
  <c r="U184" i="3"/>
  <c r="S184" i="3"/>
  <c r="D184" i="3"/>
  <c r="C184" i="3"/>
  <c r="U183" i="3"/>
  <c r="S183" i="3"/>
  <c r="D183" i="3"/>
  <c r="C183" i="3"/>
  <c r="U182" i="3"/>
  <c r="S182" i="3"/>
  <c r="D182" i="3"/>
  <c r="C182" i="3"/>
  <c r="U181" i="3"/>
  <c r="S181" i="3"/>
  <c r="D181" i="3"/>
  <c r="C181" i="3"/>
  <c r="U180" i="3"/>
  <c r="S180" i="3"/>
  <c r="D180" i="3"/>
  <c r="C180" i="3"/>
  <c r="U179" i="3"/>
  <c r="S179" i="3"/>
  <c r="D179" i="3"/>
  <c r="C179" i="3"/>
  <c r="U178" i="3"/>
  <c r="S178" i="3"/>
  <c r="D178" i="3"/>
  <c r="C178" i="3"/>
  <c r="U177" i="3"/>
  <c r="S177" i="3"/>
  <c r="D177" i="3"/>
  <c r="C177" i="3"/>
  <c r="U176" i="3"/>
  <c r="S176" i="3"/>
  <c r="D176" i="3"/>
  <c r="C176" i="3"/>
  <c r="U175" i="3"/>
  <c r="S175" i="3"/>
  <c r="D175" i="3"/>
  <c r="C175" i="3"/>
  <c r="U174" i="3"/>
  <c r="S174" i="3"/>
  <c r="D174" i="3"/>
  <c r="C174" i="3"/>
  <c r="U173" i="3"/>
  <c r="S173" i="3"/>
  <c r="D173" i="3"/>
  <c r="C173" i="3"/>
  <c r="U172" i="3"/>
  <c r="S172" i="3"/>
  <c r="D172" i="3"/>
  <c r="C172" i="3"/>
  <c r="U171" i="3"/>
  <c r="S171" i="3"/>
  <c r="D171" i="3"/>
  <c r="C171" i="3"/>
  <c r="U170" i="3"/>
  <c r="S170" i="3"/>
  <c r="D170" i="3"/>
  <c r="C170" i="3"/>
  <c r="U169" i="3"/>
  <c r="S169" i="3"/>
  <c r="D169" i="3"/>
  <c r="C169" i="3"/>
  <c r="U168" i="3"/>
  <c r="S168" i="3"/>
  <c r="D168" i="3"/>
  <c r="C168" i="3"/>
  <c r="U167" i="3"/>
  <c r="S167" i="3"/>
  <c r="D167" i="3"/>
  <c r="C167" i="3"/>
  <c r="U166" i="3"/>
  <c r="S166" i="3"/>
  <c r="D166" i="3"/>
  <c r="C166" i="3"/>
  <c r="U165" i="3"/>
  <c r="S165" i="3"/>
  <c r="D165" i="3"/>
  <c r="C165" i="3"/>
  <c r="U164" i="3"/>
  <c r="S164" i="3"/>
  <c r="D164" i="3"/>
  <c r="C164" i="3"/>
  <c r="U163" i="3"/>
  <c r="S163" i="3"/>
  <c r="D163" i="3"/>
  <c r="C163" i="3"/>
  <c r="U162" i="3"/>
  <c r="S162" i="3"/>
  <c r="D162" i="3"/>
  <c r="C162" i="3"/>
  <c r="U161" i="3"/>
  <c r="S161" i="3"/>
  <c r="D161" i="3"/>
  <c r="E161" i="3" s="1"/>
  <c r="C161" i="3"/>
  <c r="U160" i="3"/>
  <c r="S160" i="3"/>
  <c r="D160" i="3"/>
  <c r="C160" i="3"/>
  <c r="U159" i="3"/>
  <c r="S159" i="3"/>
  <c r="D159" i="3"/>
  <c r="C159" i="3"/>
  <c r="U158" i="3"/>
  <c r="S158" i="3"/>
  <c r="D158" i="3"/>
  <c r="C158" i="3"/>
  <c r="U157" i="3"/>
  <c r="S157" i="3"/>
  <c r="D157" i="3"/>
  <c r="C157" i="3"/>
  <c r="U156" i="3"/>
  <c r="S156" i="3"/>
  <c r="D156" i="3"/>
  <c r="C156" i="3"/>
  <c r="U155" i="3"/>
  <c r="S155" i="3"/>
  <c r="D155" i="3"/>
  <c r="C155" i="3"/>
  <c r="U154" i="3"/>
  <c r="S154" i="3"/>
  <c r="D154" i="3"/>
  <c r="C154" i="3"/>
  <c r="U153" i="3"/>
  <c r="S153" i="3"/>
  <c r="D153" i="3"/>
  <c r="C153" i="3"/>
  <c r="U152" i="3"/>
  <c r="S152" i="3"/>
  <c r="D152" i="3"/>
  <c r="C152" i="3"/>
  <c r="U151" i="3"/>
  <c r="S151" i="3"/>
  <c r="D151" i="3"/>
  <c r="C151" i="3"/>
  <c r="U150" i="3"/>
  <c r="S150" i="3"/>
  <c r="D150" i="3"/>
  <c r="C150" i="3"/>
  <c r="U149" i="3"/>
  <c r="S149" i="3"/>
  <c r="D149" i="3"/>
  <c r="C149" i="3"/>
  <c r="U148" i="3"/>
  <c r="S148" i="3"/>
  <c r="D148" i="3"/>
  <c r="C148" i="3"/>
  <c r="U147" i="3"/>
  <c r="S147" i="3"/>
  <c r="D147" i="3"/>
  <c r="C147" i="3"/>
  <c r="U146" i="3"/>
  <c r="S146" i="3"/>
  <c r="D146" i="3"/>
  <c r="C146" i="3"/>
  <c r="U145" i="3"/>
  <c r="S145" i="3"/>
  <c r="D145" i="3"/>
  <c r="C145" i="3"/>
  <c r="U144" i="3"/>
  <c r="S144" i="3"/>
  <c r="D144" i="3"/>
  <c r="C144" i="3"/>
  <c r="U143" i="3"/>
  <c r="S143" i="3"/>
  <c r="D143" i="3"/>
  <c r="C143" i="3"/>
  <c r="U142" i="3"/>
  <c r="S142" i="3"/>
  <c r="D142" i="3"/>
  <c r="C142" i="3"/>
  <c r="U141" i="3"/>
  <c r="S141" i="3"/>
  <c r="D141" i="3"/>
  <c r="C141" i="3"/>
  <c r="U140" i="3"/>
  <c r="S140" i="3"/>
  <c r="D140" i="3"/>
  <c r="C140" i="3"/>
  <c r="U139" i="3"/>
  <c r="S139" i="3"/>
  <c r="D139" i="3"/>
  <c r="C139" i="3"/>
  <c r="U138" i="3"/>
  <c r="S138" i="3"/>
  <c r="D138" i="3"/>
  <c r="C138" i="3"/>
  <c r="U137" i="3"/>
  <c r="S137" i="3"/>
  <c r="D137" i="3"/>
  <c r="C137" i="3"/>
  <c r="U136" i="3"/>
  <c r="S136" i="3"/>
  <c r="D136" i="3"/>
  <c r="C136" i="3"/>
  <c r="U135" i="3"/>
  <c r="S135" i="3"/>
  <c r="D135" i="3"/>
  <c r="C135" i="3"/>
  <c r="U134" i="3"/>
  <c r="S134" i="3"/>
  <c r="D134" i="3"/>
  <c r="C134" i="3"/>
  <c r="U133" i="3"/>
  <c r="S133" i="3"/>
  <c r="D133" i="3"/>
  <c r="C133" i="3"/>
  <c r="U132" i="3"/>
  <c r="S132" i="3"/>
  <c r="D132" i="3"/>
  <c r="E132" i="3" s="1"/>
  <c r="C132" i="3"/>
  <c r="U131" i="3"/>
  <c r="S131" i="3"/>
  <c r="D131" i="3"/>
  <c r="C131" i="3"/>
  <c r="U130" i="3"/>
  <c r="S130" i="3"/>
  <c r="D130" i="3"/>
  <c r="C130" i="3"/>
  <c r="U129" i="3"/>
  <c r="S129" i="3"/>
  <c r="D129" i="3"/>
  <c r="C129" i="3"/>
  <c r="U128" i="3"/>
  <c r="S128" i="3"/>
  <c r="D128" i="3"/>
  <c r="C128" i="3"/>
  <c r="U127" i="3"/>
  <c r="S127" i="3"/>
  <c r="D127" i="3"/>
  <c r="C127" i="3"/>
  <c r="U126" i="3"/>
  <c r="S126" i="3"/>
  <c r="D126" i="3"/>
  <c r="C126" i="3"/>
  <c r="U125" i="3"/>
  <c r="S125" i="3"/>
  <c r="D125" i="3"/>
  <c r="C125" i="3"/>
  <c r="U124" i="3"/>
  <c r="S124" i="3"/>
  <c r="D124" i="3"/>
  <c r="C124" i="3"/>
  <c r="U123" i="3"/>
  <c r="S123" i="3"/>
  <c r="D123" i="3"/>
  <c r="C123" i="3"/>
  <c r="U122" i="3"/>
  <c r="S122" i="3"/>
  <c r="D122" i="3"/>
  <c r="C122" i="3"/>
  <c r="U121" i="3"/>
  <c r="S121" i="3"/>
  <c r="D121" i="3"/>
  <c r="C121" i="3"/>
  <c r="U120" i="3"/>
  <c r="S120" i="3"/>
  <c r="D120" i="3"/>
  <c r="C120" i="3"/>
  <c r="U119" i="3"/>
  <c r="S119" i="3"/>
  <c r="D119" i="3"/>
  <c r="C119" i="3"/>
  <c r="U118" i="3"/>
  <c r="S118" i="3"/>
  <c r="D118" i="3"/>
  <c r="C118" i="3"/>
  <c r="U117" i="3"/>
  <c r="S117" i="3"/>
  <c r="D117" i="3"/>
  <c r="C117" i="3"/>
  <c r="U116" i="3"/>
  <c r="S116" i="3"/>
  <c r="D116" i="3"/>
  <c r="C116" i="3"/>
  <c r="U115" i="3"/>
  <c r="S115" i="3"/>
  <c r="D115" i="3"/>
  <c r="C115" i="3"/>
  <c r="U114" i="3"/>
  <c r="S114" i="3"/>
  <c r="D114" i="3"/>
  <c r="C114" i="3"/>
  <c r="U113" i="3"/>
  <c r="S113" i="3"/>
  <c r="D113" i="3"/>
  <c r="C113" i="3"/>
  <c r="U112" i="3"/>
  <c r="S112" i="3"/>
  <c r="D112" i="3"/>
  <c r="C112" i="3"/>
  <c r="U111" i="3"/>
  <c r="S111" i="3"/>
  <c r="D111" i="3"/>
  <c r="C111" i="3"/>
  <c r="U110" i="3"/>
  <c r="S110" i="3"/>
  <c r="D110" i="3"/>
  <c r="C110" i="3"/>
  <c r="U109" i="3"/>
  <c r="S109" i="3"/>
  <c r="D109" i="3"/>
  <c r="C109" i="3"/>
  <c r="U108" i="3"/>
  <c r="S108" i="3"/>
  <c r="D108" i="3"/>
  <c r="C108" i="3"/>
  <c r="U107" i="3"/>
  <c r="S107" i="3"/>
  <c r="D107" i="3"/>
  <c r="C107" i="3"/>
  <c r="U106" i="3"/>
  <c r="S106" i="3"/>
  <c r="D106" i="3"/>
  <c r="C106" i="3"/>
  <c r="U105" i="3"/>
  <c r="S105" i="3"/>
  <c r="D105" i="3"/>
  <c r="C105" i="3"/>
  <c r="U104" i="3"/>
  <c r="S104" i="3"/>
  <c r="D104" i="3"/>
  <c r="C104" i="3"/>
  <c r="U103" i="3"/>
  <c r="S103" i="3"/>
  <c r="D103" i="3"/>
  <c r="C103" i="3"/>
  <c r="U102" i="3"/>
  <c r="S102" i="3"/>
  <c r="D102" i="3"/>
  <c r="C102" i="3"/>
  <c r="U101" i="3"/>
  <c r="S101" i="3"/>
  <c r="D101" i="3"/>
  <c r="C101" i="3"/>
  <c r="U100" i="3"/>
  <c r="S100" i="3"/>
  <c r="D100" i="3"/>
  <c r="C100" i="3"/>
  <c r="U99" i="3"/>
  <c r="S99" i="3"/>
  <c r="D99" i="3"/>
  <c r="C99" i="3"/>
  <c r="U98" i="3"/>
  <c r="S98" i="3"/>
  <c r="D98" i="3"/>
  <c r="C98" i="3"/>
  <c r="U97" i="3"/>
  <c r="S97" i="3"/>
  <c r="D97" i="3"/>
  <c r="C97" i="3"/>
  <c r="U96" i="3"/>
  <c r="S96" i="3"/>
  <c r="D96" i="3"/>
  <c r="C96" i="3"/>
  <c r="U95" i="3"/>
  <c r="S95" i="3"/>
  <c r="D95" i="3"/>
  <c r="C95" i="3"/>
  <c r="U94" i="3"/>
  <c r="S94" i="3"/>
  <c r="D94" i="3"/>
  <c r="C94" i="3"/>
  <c r="U93" i="3"/>
  <c r="S93" i="3"/>
  <c r="D93" i="3"/>
  <c r="E93" i="3" s="1"/>
  <c r="C93" i="3"/>
  <c r="U92" i="3"/>
  <c r="S92" i="3"/>
  <c r="D92" i="3"/>
  <c r="C92" i="3"/>
  <c r="U91" i="3"/>
  <c r="S91" i="3"/>
  <c r="D91" i="3"/>
  <c r="C91" i="3"/>
  <c r="U90" i="3"/>
  <c r="S90" i="3"/>
  <c r="D90" i="3"/>
  <c r="C90" i="3"/>
  <c r="U89" i="3"/>
  <c r="S89" i="3"/>
  <c r="D89" i="3"/>
  <c r="C89" i="3"/>
  <c r="U88" i="3"/>
  <c r="S88" i="3"/>
  <c r="D88" i="3"/>
  <c r="C88" i="3"/>
  <c r="U87" i="3"/>
  <c r="S87" i="3"/>
  <c r="D87" i="3"/>
  <c r="C87" i="3"/>
  <c r="U86" i="3"/>
  <c r="S86" i="3"/>
  <c r="D86" i="3"/>
  <c r="C86" i="3"/>
  <c r="U85" i="3"/>
  <c r="S85" i="3"/>
  <c r="D85" i="3"/>
  <c r="C85" i="3"/>
  <c r="U84" i="3"/>
  <c r="S84" i="3"/>
  <c r="D84" i="3"/>
  <c r="C84" i="3"/>
  <c r="U83" i="3"/>
  <c r="S83" i="3"/>
  <c r="D83" i="3"/>
  <c r="C83" i="3"/>
  <c r="U82" i="3"/>
  <c r="S82" i="3"/>
  <c r="D82" i="3"/>
  <c r="C82" i="3"/>
  <c r="U81" i="3"/>
  <c r="S81" i="3"/>
  <c r="D81" i="3"/>
  <c r="C81" i="3"/>
  <c r="U80" i="3"/>
  <c r="S80" i="3"/>
  <c r="D80" i="3"/>
  <c r="C80" i="3"/>
  <c r="U79" i="3"/>
  <c r="S79" i="3"/>
  <c r="D79" i="3"/>
  <c r="C79" i="3"/>
  <c r="U78" i="3"/>
  <c r="S78" i="3"/>
  <c r="D78" i="3"/>
  <c r="C78" i="3"/>
  <c r="U77" i="3"/>
  <c r="S77" i="3"/>
  <c r="D77" i="3"/>
  <c r="C77" i="3"/>
  <c r="U76" i="3"/>
  <c r="S76" i="3"/>
  <c r="D76" i="3"/>
  <c r="C76" i="3"/>
  <c r="U75" i="3"/>
  <c r="S75" i="3"/>
  <c r="D75" i="3"/>
  <c r="C75" i="3"/>
  <c r="U74" i="3"/>
  <c r="S74" i="3"/>
  <c r="D74" i="3"/>
  <c r="C74" i="3"/>
  <c r="U73" i="3"/>
  <c r="S73" i="3"/>
  <c r="D73" i="3"/>
  <c r="C73" i="3"/>
  <c r="U72" i="3"/>
  <c r="S72" i="3"/>
  <c r="D72" i="3"/>
  <c r="C72" i="3"/>
  <c r="U71" i="3"/>
  <c r="S71" i="3"/>
  <c r="D71" i="3"/>
  <c r="C71" i="3"/>
  <c r="U70" i="3"/>
  <c r="S70" i="3"/>
  <c r="D70" i="3"/>
  <c r="C70" i="3"/>
  <c r="U69" i="3"/>
  <c r="S69" i="3"/>
  <c r="D69" i="3"/>
  <c r="C69" i="3"/>
  <c r="U68" i="3"/>
  <c r="S68" i="3"/>
  <c r="D68" i="3"/>
  <c r="C68" i="3"/>
  <c r="U67" i="3"/>
  <c r="S67" i="3"/>
  <c r="D67" i="3"/>
  <c r="C67" i="3"/>
  <c r="U66" i="3"/>
  <c r="S66" i="3"/>
  <c r="D66" i="3"/>
  <c r="C66" i="3"/>
  <c r="U65" i="3"/>
  <c r="S65" i="3"/>
  <c r="D65" i="3"/>
  <c r="C65" i="3"/>
  <c r="U64" i="3"/>
  <c r="S64" i="3"/>
  <c r="D64" i="3"/>
  <c r="C64" i="3"/>
  <c r="U63" i="3"/>
  <c r="S63" i="3"/>
  <c r="D63" i="3"/>
  <c r="E63" i="3" s="1"/>
  <c r="C63" i="3"/>
  <c r="U62" i="3"/>
  <c r="S62" i="3"/>
  <c r="D62" i="3"/>
  <c r="C62" i="3"/>
  <c r="U61" i="3"/>
  <c r="S61" i="3"/>
  <c r="D61" i="3"/>
  <c r="C61" i="3"/>
  <c r="U60" i="3"/>
  <c r="S60" i="3"/>
  <c r="D60" i="3"/>
  <c r="C60" i="3"/>
  <c r="U59" i="3"/>
  <c r="S59" i="3"/>
  <c r="D59" i="3"/>
  <c r="C59" i="3"/>
  <c r="U58" i="3"/>
  <c r="S58" i="3"/>
  <c r="D58" i="3"/>
  <c r="C58" i="3"/>
  <c r="U57" i="3"/>
  <c r="S57" i="3"/>
  <c r="D57" i="3"/>
  <c r="C57" i="3"/>
  <c r="U56" i="3"/>
  <c r="S56" i="3"/>
  <c r="D56" i="3"/>
  <c r="C56" i="3"/>
  <c r="U55" i="3"/>
  <c r="S55" i="3"/>
  <c r="D55" i="3"/>
  <c r="C55" i="3"/>
  <c r="U54" i="3"/>
  <c r="S54" i="3"/>
  <c r="D54" i="3"/>
  <c r="C54" i="3"/>
  <c r="U53" i="3"/>
  <c r="S53" i="3"/>
  <c r="D53" i="3"/>
  <c r="C53" i="3"/>
  <c r="U52" i="3"/>
  <c r="S52" i="3"/>
  <c r="D52" i="3"/>
  <c r="C52" i="3"/>
  <c r="U51" i="3"/>
  <c r="S51" i="3"/>
  <c r="D51" i="3"/>
  <c r="C51" i="3"/>
  <c r="U50" i="3"/>
  <c r="S50" i="3"/>
  <c r="D50" i="3"/>
  <c r="C50" i="3"/>
  <c r="U49" i="3"/>
  <c r="S49" i="3"/>
  <c r="D49" i="3"/>
  <c r="C49" i="3"/>
  <c r="U48" i="3"/>
  <c r="S48" i="3"/>
  <c r="D48" i="3"/>
  <c r="C48" i="3"/>
  <c r="U47" i="3"/>
  <c r="S47" i="3"/>
  <c r="D47" i="3"/>
  <c r="C47" i="3"/>
  <c r="U46" i="3"/>
  <c r="S46" i="3"/>
  <c r="D46" i="3"/>
  <c r="C46" i="3"/>
  <c r="U45" i="3"/>
  <c r="S45" i="3"/>
  <c r="D45" i="3"/>
  <c r="C45" i="3"/>
  <c r="U44" i="3"/>
  <c r="S44" i="3"/>
  <c r="D44" i="3"/>
  <c r="C44" i="3"/>
  <c r="U43" i="3"/>
  <c r="S43" i="3"/>
  <c r="D43" i="3"/>
  <c r="C43" i="3"/>
  <c r="U42" i="3"/>
  <c r="S42" i="3"/>
  <c r="D42" i="3"/>
  <c r="C42" i="3"/>
  <c r="U41" i="3"/>
  <c r="S41" i="3"/>
  <c r="D41" i="3"/>
  <c r="C41" i="3"/>
  <c r="U40" i="3"/>
  <c r="S40" i="3"/>
  <c r="D40" i="3"/>
  <c r="C40" i="3"/>
  <c r="U39" i="3"/>
  <c r="S39" i="3"/>
  <c r="D39" i="3"/>
  <c r="C39" i="3"/>
  <c r="U38" i="3"/>
  <c r="S38" i="3"/>
  <c r="D38" i="3"/>
  <c r="C38" i="3"/>
  <c r="U37" i="3"/>
  <c r="S37" i="3"/>
  <c r="D37" i="3"/>
  <c r="C37" i="3"/>
  <c r="U36" i="3"/>
  <c r="S36" i="3"/>
  <c r="D36" i="3"/>
  <c r="C36" i="3"/>
  <c r="U35" i="3"/>
  <c r="S35" i="3"/>
  <c r="D35" i="3"/>
  <c r="C35" i="3"/>
  <c r="U34" i="3"/>
  <c r="S34" i="3"/>
  <c r="D34" i="3"/>
  <c r="C34" i="3"/>
  <c r="U33" i="3"/>
  <c r="S33" i="3"/>
  <c r="D33" i="3"/>
  <c r="C33" i="3"/>
  <c r="U32" i="3"/>
  <c r="S32" i="3"/>
  <c r="D32" i="3"/>
  <c r="C32" i="3"/>
  <c r="U31" i="3"/>
  <c r="S31" i="3"/>
  <c r="D31" i="3"/>
  <c r="C31" i="3"/>
  <c r="U30" i="3"/>
  <c r="S30" i="3"/>
  <c r="D30" i="3"/>
  <c r="C30" i="3"/>
  <c r="U29" i="3"/>
  <c r="S29" i="3"/>
  <c r="D29" i="3"/>
  <c r="C29" i="3"/>
  <c r="U28" i="3"/>
  <c r="S28" i="3"/>
  <c r="D28" i="3"/>
  <c r="C28" i="3"/>
  <c r="U27" i="3"/>
  <c r="S27" i="3"/>
  <c r="D27" i="3"/>
  <c r="C27" i="3"/>
  <c r="U26" i="3"/>
  <c r="S26" i="3"/>
  <c r="D26" i="3"/>
  <c r="C26" i="3"/>
  <c r="U25" i="3"/>
  <c r="S25" i="3"/>
  <c r="D25" i="3"/>
  <c r="C25" i="3"/>
  <c r="U24" i="3"/>
  <c r="S24" i="3"/>
  <c r="D24" i="3"/>
  <c r="C24" i="3"/>
  <c r="U23" i="3"/>
  <c r="S23" i="3"/>
  <c r="D23" i="3"/>
  <c r="C23" i="3"/>
  <c r="U22" i="3"/>
  <c r="S22" i="3"/>
  <c r="D22" i="3"/>
  <c r="C22" i="3"/>
  <c r="U21" i="3"/>
  <c r="S21" i="3"/>
  <c r="D21" i="3"/>
  <c r="C21" i="3"/>
  <c r="U20" i="3"/>
  <c r="S20" i="3"/>
  <c r="D20" i="3"/>
  <c r="E20" i="3" s="1"/>
  <c r="C20" i="3"/>
  <c r="U19" i="3"/>
  <c r="S19" i="3"/>
  <c r="D19" i="3"/>
  <c r="C19" i="3"/>
  <c r="U18" i="3"/>
  <c r="S18" i="3"/>
  <c r="D18" i="3"/>
  <c r="C18" i="3"/>
  <c r="U17" i="3"/>
  <c r="S17" i="3"/>
  <c r="D17" i="3"/>
  <c r="C17" i="3"/>
  <c r="U16" i="3"/>
  <c r="S16" i="3"/>
  <c r="D16" i="3"/>
  <c r="C16" i="3"/>
  <c r="U15" i="3"/>
  <c r="S15" i="3"/>
  <c r="D15" i="3"/>
  <c r="C15" i="3"/>
  <c r="U14" i="3"/>
  <c r="S14" i="3"/>
  <c r="D14" i="3"/>
  <c r="C14" i="3"/>
  <c r="U13" i="3"/>
  <c r="S13" i="3"/>
  <c r="D13" i="3"/>
  <c r="C13" i="3"/>
  <c r="U12" i="3"/>
  <c r="S12" i="3"/>
  <c r="D12" i="3"/>
  <c r="C12" i="3"/>
  <c r="U11" i="3"/>
  <c r="S11" i="3"/>
  <c r="D11" i="3"/>
  <c r="C11" i="3"/>
  <c r="U10" i="3"/>
  <c r="S10" i="3"/>
  <c r="D10" i="3"/>
  <c r="C10" i="3"/>
  <c r="U9" i="3"/>
  <c r="S9" i="3"/>
  <c r="D9" i="3"/>
  <c r="C9" i="3"/>
  <c r="R7" i="3"/>
  <c r="C7" i="2"/>
  <c r="D15" i="2" s="1"/>
  <c r="G264" i="3" l="1"/>
  <c r="G63" i="3"/>
  <c r="G161" i="3"/>
  <c r="G245" i="3"/>
  <c r="G20" i="3"/>
  <c r="D7" i="3"/>
  <c r="D5" i="3" s="1"/>
  <c r="E16" i="3" s="1"/>
  <c r="G16" i="3" s="1"/>
  <c r="H16" i="3" s="1"/>
  <c r="J16" i="3" s="1"/>
  <c r="K16" i="3" s="1"/>
  <c r="M16" i="3" s="1"/>
  <c r="N16" i="3" s="1"/>
  <c r="Q16" i="3" s="1"/>
  <c r="T16" i="3" s="1"/>
  <c r="V16" i="3" s="1"/>
  <c r="W16" i="3" s="1"/>
  <c r="G266" i="3"/>
  <c r="H16" i="4"/>
  <c r="U7" i="3"/>
  <c r="J16" i="4"/>
  <c r="S7" i="3"/>
  <c r="K16" i="4"/>
  <c r="G12" i="4"/>
  <c r="G16" i="4" s="1"/>
  <c r="O12" i="4"/>
  <c r="L12" i="4"/>
  <c r="L16" i="4" s="1"/>
  <c r="C7" i="3"/>
  <c r="C5" i="3" s="1"/>
  <c r="G93" i="3"/>
  <c r="G132" i="3"/>
  <c r="G249" i="3"/>
  <c r="G262" i="3"/>
  <c r="C12" i="2"/>
  <c r="C13" i="2" s="1"/>
  <c r="D12" i="2"/>
  <c r="D13" i="2" s="1"/>
  <c r="E306" i="3" l="1"/>
  <c r="G306" i="3" s="1"/>
  <c r="E282" i="3"/>
  <c r="G282" i="3" s="1"/>
  <c r="H282" i="3" s="1"/>
  <c r="J282" i="3" s="1"/>
  <c r="K282" i="3" s="1"/>
  <c r="M282" i="3" s="1"/>
  <c r="N282" i="3" s="1"/>
  <c r="Q282" i="3" s="1"/>
  <c r="T282" i="3" s="1"/>
  <c r="V282" i="3" s="1"/>
  <c r="W282" i="3" s="1"/>
  <c r="E316" i="3"/>
  <c r="G316" i="3" s="1"/>
  <c r="E276" i="3"/>
  <c r="G276" i="3" s="1"/>
  <c r="E267" i="3"/>
  <c r="G267" i="3" s="1"/>
  <c r="E241" i="3"/>
  <c r="G241" i="3" s="1"/>
  <c r="E242" i="3"/>
  <c r="G242" i="3" s="1"/>
  <c r="E233" i="3"/>
  <c r="G233" i="3" s="1"/>
  <c r="H233" i="3" s="1"/>
  <c r="J233" i="3" s="1"/>
  <c r="K233" i="3" s="1"/>
  <c r="M233" i="3" s="1"/>
  <c r="N233" i="3" s="1"/>
  <c r="Q233" i="3" s="1"/>
  <c r="T233" i="3" s="1"/>
  <c r="V233" i="3" s="1"/>
  <c r="W233" i="3" s="1"/>
  <c r="E234" i="3"/>
  <c r="G234" i="3" s="1"/>
  <c r="H234" i="3" s="1"/>
  <c r="J234" i="3" s="1"/>
  <c r="K234" i="3" s="1"/>
  <c r="M234" i="3" s="1"/>
  <c r="N234" i="3" s="1"/>
  <c r="Q234" i="3" s="1"/>
  <c r="T234" i="3" s="1"/>
  <c r="V234" i="3" s="1"/>
  <c r="W234" i="3" s="1"/>
  <c r="E198" i="3"/>
  <c r="G198" i="3" s="1"/>
  <c r="H198" i="3" s="1"/>
  <c r="J198" i="3" s="1"/>
  <c r="K198" i="3" s="1"/>
  <c r="M198" i="3" s="1"/>
  <c r="N198" i="3" s="1"/>
  <c r="Q198" i="3" s="1"/>
  <c r="T198" i="3" s="1"/>
  <c r="V198" i="3" s="1"/>
  <c r="W198" i="3" s="1"/>
  <c r="E208" i="3"/>
  <c r="G208" i="3" s="1"/>
  <c r="E180" i="3"/>
  <c r="G180" i="3" s="1"/>
  <c r="H180" i="3" s="1"/>
  <c r="J180" i="3" s="1"/>
  <c r="K180" i="3" s="1"/>
  <c r="M180" i="3" s="1"/>
  <c r="N180" i="3" s="1"/>
  <c r="Q180" i="3" s="1"/>
  <c r="T180" i="3" s="1"/>
  <c r="V180" i="3" s="1"/>
  <c r="W180" i="3" s="1"/>
  <c r="E143" i="3"/>
  <c r="G143" i="3" s="1"/>
  <c r="H143" i="3" s="1"/>
  <c r="J143" i="3" s="1"/>
  <c r="K143" i="3" s="1"/>
  <c r="M143" i="3" s="1"/>
  <c r="N143" i="3" s="1"/>
  <c r="Q143" i="3" s="1"/>
  <c r="T143" i="3" s="1"/>
  <c r="V143" i="3" s="1"/>
  <c r="W143" i="3" s="1"/>
  <c r="E141" i="3"/>
  <c r="G141" i="3" s="1"/>
  <c r="E115" i="3"/>
  <c r="G115" i="3" s="1"/>
  <c r="H115" i="3" s="1"/>
  <c r="J115" i="3" s="1"/>
  <c r="K115" i="3" s="1"/>
  <c r="M115" i="3" s="1"/>
  <c r="N115" i="3" s="1"/>
  <c r="Q115" i="3" s="1"/>
  <c r="T115" i="3" s="1"/>
  <c r="V115" i="3" s="1"/>
  <c r="W115" i="3" s="1"/>
  <c r="E61" i="3"/>
  <c r="G61" i="3" s="1"/>
  <c r="E124" i="3"/>
  <c r="G124" i="3" s="1"/>
  <c r="H124" i="3" s="1"/>
  <c r="J124" i="3" s="1"/>
  <c r="K124" i="3" s="1"/>
  <c r="M124" i="3" s="1"/>
  <c r="N124" i="3" s="1"/>
  <c r="Q124" i="3" s="1"/>
  <c r="T124" i="3" s="1"/>
  <c r="V124" i="3" s="1"/>
  <c r="W124" i="3" s="1"/>
  <c r="E140" i="3"/>
  <c r="G140" i="3" s="1"/>
  <c r="E202" i="3"/>
  <c r="G202" i="3" s="1"/>
  <c r="H202" i="3" s="1"/>
  <c r="J202" i="3" s="1"/>
  <c r="K202" i="3" s="1"/>
  <c r="M202" i="3" s="1"/>
  <c r="N202" i="3" s="1"/>
  <c r="Q202" i="3" s="1"/>
  <c r="T202" i="3" s="1"/>
  <c r="V202" i="3" s="1"/>
  <c r="W202" i="3" s="1"/>
  <c r="E226" i="3"/>
  <c r="G226" i="3" s="1"/>
  <c r="H226" i="3" s="1"/>
  <c r="J226" i="3" s="1"/>
  <c r="K226" i="3" s="1"/>
  <c r="M226" i="3" s="1"/>
  <c r="N226" i="3" s="1"/>
  <c r="Q226" i="3" s="1"/>
  <c r="T226" i="3" s="1"/>
  <c r="V226" i="3" s="1"/>
  <c r="W226" i="3" s="1"/>
  <c r="E277" i="3"/>
  <c r="G277" i="3" s="1"/>
  <c r="H277" i="3" s="1"/>
  <c r="J277" i="3" s="1"/>
  <c r="K277" i="3" s="1"/>
  <c r="M277" i="3" s="1"/>
  <c r="N277" i="3" s="1"/>
  <c r="Q277" i="3" s="1"/>
  <c r="T277" i="3" s="1"/>
  <c r="V277" i="3" s="1"/>
  <c r="W277" i="3" s="1"/>
  <c r="E100" i="3"/>
  <c r="G100" i="3" s="1"/>
  <c r="H100" i="3" s="1"/>
  <c r="J100" i="3" s="1"/>
  <c r="K100" i="3" s="1"/>
  <c r="M100" i="3" s="1"/>
  <c r="N100" i="3" s="1"/>
  <c r="Q100" i="3" s="1"/>
  <c r="T100" i="3" s="1"/>
  <c r="V100" i="3" s="1"/>
  <c r="W100" i="3" s="1"/>
  <c r="E91" i="3"/>
  <c r="G91" i="3" s="1"/>
  <c r="H91" i="3" s="1"/>
  <c r="J91" i="3" s="1"/>
  <c r="K91" i="3" s="1"/>
  <c r="M91" i="3" s="1"/>
  <c r="N91" i="3" s="1"/>
  <c r="Q91" i="3" s="1"/>
  <c r="T91" i="3" s="1"/>
  <c r="V91" i="3" s="1"/>
  <c r="W91" i="3" s="1"/>
  <c r="E33" i="3"/>
  <c r="G33" i="3" s="1"/>
  <c r="E41" i="3"/>
  <c r="G41" i="3" s="1"/>
  <c r="E30" i="3"/>
  <c r="G30" i="3" s="1"/>
  <c r="E24" i="3"/>
  <c r="G24" i="3" s="1"/>
  <c r="H24" i="3" s="1"/>
  <c r="J24" i="3" s="1"/>
  <c r="K24" i="3" s="1"/>
  <c r="M24" i="3" s="1"/>
  <c r="N24" i="3" s="1"/>
  <c r="Q24" i="3" s="1"/>
  <c r="T24" i="3" s="1"/>
  <c r="V24" i="3" s="1"/>
  <c r="W24" i="3" s="1"/>
  <c r="E315" i="3"/>
  <c r="G315" i="3" s="1"/>
  <c r="H315" i="3" s="1"/>
  <c r="J315" i="3" s="1"/>
  <c r="K315" i="3" s="1"/>
  <c r="M315" i="3" s="1"/>
  <c r="N315" i="3" s="1"/>
  <c r="Q315" i="3" s="1"/>
  <c r="T315" i="3" s="1"/>
  <c r="V315" i="3" s="1"/>
  <c r="W315" i="3" s="1"/>
  <c r="E253" i="3"/>
  <c r="G253" i="3" s="1"/>
  <c r="E189" i="3"/>
  <c r="G189" i="3" s="1"/>
  <c r="H189" i="3" s="1"/>
  <c r="J189" i="3" s="1"/>
  <c r="K189" i="3" s="1"/>
  <c r="M189" i="3" s="1"/>
  <c r="N189" i="3" s="1"/>
  <c r="Q189" i="3" s="1"/>
  <c r="T189" i="3" s="1"/>
  <c r="V189" i="3" s="1"/>
  <c r="W189" i="3" s="1"/>
  <c r="E68" i="3"/>
  <c r="G68" i="3" s="1"/>
  <c r="H68" i="3" s="1"/>
  <c r="J68" i="3" s="1"/>
  <c r="K68" i="3" s="1"/>
  <c r="M68" i="3" s="1"/>
  <c r="N68" i="3" s="1"/>
  <c r="Q68" i="3" s="1"/>
  <c r="T68" i="3" s="1"/>
  <c r="V68" i="3" s="1"/>
  <c r="W68" i="3" s="1"/>
  <c r="E215" i="3"/>
  <c r="G215" i="3" s="1"/>
  <c r="H215" i="3" s="1"/>
  <c r="J215" i="3" s="1"/>
  <c r="K215" i="3" s="1"/>
  <c r="M215" i="3" s="1"/>
  <c r="N215" i="3" s="1"/>
  <c r="Q215" i="3" s="1"/>
  <c r="T215" i="3" s="1"/>
  <c r="V215" i="3" s="1"/>
  <c r="W215" i="3" s="1"/>
  <c r="E53" i="3"/>
  <c r="G53" i="3" s="1"/>
  <c r="E302" i="3"/>
  <c r="G302" i="3" s="1"/>
  <c r="H302" i="3" s="1"/>
  <c r="J302" i="3" s="1"/>
  <c r="K302" i="3" s="1"/>
  <c r="M302" i="3" s="1"/>
  <c r="N302" i="3" s="1"/>
  <c r="Q302" i="3" s="1"/>
  <c r="T302" i="3" s="1"/>
  <c r="V302" i="3" s="1"/>
  <c r="W302" i="3" s="1"/>
  <c r="E213" i="3"/>
  <c r="G213" i="3" s="1"/>
  <c r="H213" i="3" s="1"/>
  <c r="J213" i="3" s="1"/>
  <c r="K213" i="3" s="1"/>
  <c r="M213" i="3" s="1"/>
  <c r="N213" i="3" s="1"/>
  <c r="Q213" i="3" s="1"/>
  <c r="T213" i="3" s="1"/>
  <c r="V213" i="3" s="1"/>
  <c r="W213" i="3" s="1"/>
  <c r="E187" i="3"/>
  <c r="G187" i="3" s="1"/>
  <c r="E83" i="3"/>
  <c r="G83" i="3" s="1"/>
  <c r="E145" i="3"/>
  <c r="G145" i="3" s="1"/>
  <c r="E194" i="3"/>
  <c r="G194" i="3" s="1"/>
  <c r="E260" i="3"/>
  <c r="G260" i="3" s="1"/>
  <c r="H260" i="3" s="1"/>
  <c r="J260" i="3" s="1"/>
  <c r="K260" i="3" s="1"/>
  <c r="M260" i="3" s="1"/>
  <c r="N260" i="3" s="1"/>
  <c r="Q260" i="3" s="1"/>
  <c r="T260" i="3" s="1"/>
  <c r="V260" i="3" s="1"/>
  <c r="W260" i="3" s="1"/>
  <c r="E285" i="3"/>
  <c r="G285" i="3" s="1"/>
  <c r="H285" i="3" s="1"/>
  <c r="J285" i="3" s="1"/>
  <c r="K285" i="3" s="1"/>
  <c r="M285" i="3" s="1"/>
  <c r="N285" i="3" s="1"/>
  <c r="Q285" i="3" s="1"/>
  <c r="T285" i="3" s="1"/>
  <c r="V285" i="3" s="1"/>
  <c r="W285" i="3" s="1"/>
  <c r="E46" i="3"/>
  <c r="G46" i="3" s="1"/>
  <c r="E72" i="3"/>
  <c r="G72" i="3" s="1"/>
  <c r="E23" i="3"/>
  <c r="G23" i="3" s="1"/>
  <c r="E14" i="3"/>
  <c r="G14" i="3" s="1"/>
  <c r="H14" i="3" s="1"/>
  <c r="J14" i="3" s="1"/>
  <c r="K14" i="3" s="1"/>
  <c r="M14" i="3" s="1"/>
  <c r="N14" i="3" s="1"/>
  <c r="Q14" i="3" s="1"/>
  <c r="T14" i="3" s="1"/>
  <c r="V14" i="3" s="1"/>
  <c r="W14" i="3" s="1"/>
  <c r="E36" i="3"/>
  <c r="G36" i="3" s="1"/>
  <c r="H36" i="3" s="1"/>
  <c r="J36" i="3" s="1"/>
  <c r="K36" i="3" s="1"/>
  <c r="M36" i="3" s="1"/>
  <c r="N36" i="3" s="1"/>
  <c r="Q36" i="3" s="1"/>
  <c r="T36" i="3" s="1"/>
  <c r="V36" i="3" s="1"/>
  <c r="W36" i="3" s="1"/>
  <c r="E287" i="3"/>
  <c r="G287" i="3" s="1"/>
  <c r="H287" i="3" s="1"/>
  <c r="J287" i="3" s="1"/>
  <c r="K287" i="3" s="1"/>
  <c r="M287" i="3" s="1"/>
  <c r="N287" i="3" s="1"/>
  <c r="Q287" i="3" s="1"/>
  <c r="T287" i="3" s="1"/>
  <c r="V287" i="3" s="1"/>
  <c r="W287" i="3" s="1"/>
  <c r="E307" i="3"/>
  <c r="G307" i="3" s="1"/>
  <c r="E311" i="3"/>
  <c r="G311" i="3" s="1"/>
  <c r="E256" i="3"/>
  <c r="G256" i="3" s="1"/>
  <c r="H256" i="3" s="1"/>
  <c r="J256" i="3" s="1"/>
  <c r="K256" i="3" s="1"/>
  <c r="M256" i="3" s="1"/>
  <c r="N256" i="3" s="1"/>
  <c r="Q256" i="3" s="1"/>
  <c r="T256" i="3" s="1"/>
  <c r="V256" i="3" s="1"/>
  <c r="W256" i="3" s="1"/>
  <c r="E229" i="3"/>
  <c r="G229" i="3" s="1"/>
  <c r="H229" i="3" s="1"/>
  <c r="J229" i="3" s="1"/>
  <c r="K229" i="3" s="1"/>
  <c r="M229" i="3" s="1"/>
  <c r="N229" i="3" s="1"/>
  <c r="Q229" i="3" s="1"/>
  <c r="T229" i="3" s="1"/>
  <c r="V229" i="3" s="1"/>
  <c r="W229" i="3" s="1"/>
  <c r="E263" i="3"/>
  <c r="G263" i="3" s="1"/>
  <c r="H263" i="3" s="1"/>
  <c r="J263" i="3" s="1"/>
  <c r="K263" i="3" s="1"/>
  <c r="M263" i="3" s="1"/>
  <c r="N263" i="3" s="1"/>
  <c r="Q263" i="3" s="1"/>
  <c r="T263" i="3" s="1"/>
  <c r="V263" i="3" s="1"/>
  <c r="W263" i="3" s="1"/>
  <c r="E261" i="3"/>
  <c r="G261" i="3" s="1"/>
  <c r="E190" i="3"/>
  <c r="G190" i="3" s="1"/>
  <c r="H190" i="3" s="1"/>
  <c r="J190" i="3" s="1"/>
  <c r="K190" i="3" s="1"/>
  <c r="M190" i="3" s="1"/>
  <c r="N190" i="3" s="1"/>
  <c r="Q190" i="3" s="1"/>
  <c r="T190" i="3" s="1"/>
  <c r="V190" i="3" s="1"/>
  <c r="W190" i="3" s="1"/>
  <c r="E200" i="3"/>
  <c r="G200" i="3" s="1"/>
  <c r="H200" i="3" s="1"/>
  <c r="J200" i="3" s="1"/>
  <c r="K200" i="3" s="1"/>
  <c r="M200" i="3" s="1"/>
  <c r="N200" i="3" s="1"/>
  <c r="Q200" i="3" s="1"/>
  <c r="T200" i="3" s="1"/>
  <c r="V200" i="3" s="1"/>
  <c r="W200" i="3" s="1"/>
  <c r="E167" i="3"/>
  <c r="G167" i="3" s="1"/>
  <c r="E171" i="3"/>
  <c r="G171" i="3" s="1"/>
  <c r="E179" i="3"/>
  <c r="G179" i="3" s="1"/>
  <c r="E127" i="3"/>
  <c r="G127" i="3" s="1"/>
  <c r="H127" i="3" s="1"/>
  <c r="J127" i="3" s="1"/>
  <c r="K127" i="3" s="1"/>
  <c r="M127" i="3" s="1"/>
  <c r="N127" i="3" s="1"/>
  <c r="Q127" i="3" s="1"/>
  <c r="T127" i="3" s="1"/>
  <c r="V127" i="3" s="1"/>
  <c r="W127" i="3" s="1"/>
  <c r="E148" i="3"/>
  <c r="G148" i="3" s="1"/>
  <c r="E75" i="3"/>
  <c r="G75" i="3" s="1"/>
  <c r="E96" i="3"/>
  <c r="G96" i="3" s="1"/>
  <c r="E102" i="3"/>
  <c r="G102" i="3" s="1"/>
  <c r="H102" i="3" s="1"/>
  <c r="J102" i="3" s="1"/>
  <c r="K102" i="3" s="1"/>
  <c r="M102" i="3" s="1"/>
  <c r="N102" i="3" s="1"/>
  <c r="Q102" i="3" s="1"/>
  <c r="T102" i="3" s="1"/>
  <c r="V102" i="3" s="1"/>
  <c r="W102" i="3" s="1"/>
  <c r="E165" i="3"/>
  <c r="G165" i="3" s="1"/>
  <c r="E207" i="3"/>
  <c r="G207" i="3" s="1"/>
  <c r="E204" i="3"/>
  <c r="G204" i="3" s="1"/>
  <c r="H204" i="3" s="1"/>
  <c r="J204" i="3" s="1"/>
  <c r="K204" i="3" s="1"/>
  <c r="M204" i="3" s="1"/>
  <c r="N204" i="3" s="1"/>
  <c r="Q204" i="3" s="1"/>
  <c r="T204" i="3" s="1"/>
  <c r="V204" i="3" s="1"/>
  <c r="W204" i="3" s="1"/>
  <c r="E309" i="3"/>
  <c r="G309" i="3" s="1"/>
  <c r="E120" i="3"/>
  <c r="G120" i="3" s="1"/>
  <c r="E56" i="3"/>
  <c r="G56" i="3" s="1"/>
  <c r="H56" i="3" s="1"/>
  <c r="J56" i="3" s="1"/>
  <c r="K56" i="3" s="1"/>
  <c r="M56" i="3" s="1"/>
  <c r="N56" i="3" s="1"/>
  <c r="Q56" i="3" s="1"/>
  <c r="T56" i="3" s="1"/>
  <c r="V56" i="3" s="1"/>
  <c r="W56" i="3" s="1"/>
  <c r="E18" i="3"/>
  <c r="G18" i="3" s="1"/>
  <c r="E22" i="3"/>
  <c r="G22" i="3" s="1"/>
  <c r="H22" i="3" s="1"/>
  <c r="J22" i="3" s="1"/>
  <c r="K22" i="3" s="1"/>
  <c r="M22" i="3" s="1"/>
  <c r="N22" i="3" s="1"/>
  <c r="Q22" i="3" s="1"/>
  <c r="T22" i="3" s="1"/>
  <c r="V22" i="3" s="1"/>
  <c r="W22" i="3" s="1"/>
  <c r="E25" i="3"/>
  <c r="G25" i="3" s="1"/>
  <c r="E291" i="3"/>
  <c r="G291" i="3" s="1"/>
  <c r="E270" i="3"/>
  <c r="G270" i="3" s="1"/>
  <c r="H270" i="3" s="1"/>
  <c r="J270" i="3" s="1"/>
  <c r="K270" i="3" s="1"/>
  <c r="M270" i="3" s="1"/>
  <c r="N270" i="3" s="1"/>
  <c r="Q270" i="3" s="1"/>
  <c r="T270" i="3" s="1"/>
  <c r="V270" i="3" s="1"/>
  <c r="W270" i="3" s="1"/>
  <c r="E237" i="3"/>
  <c r="G237" i="3" s="1"/>
  <c r="H237" i="3" s="1"/>
  <c r="J237" i="3" s="1"/>
  <c r="K237" i="3" s="1"/>
  <c r="M237" i="3" s="1"/>
  <c r="N237" i="3" s="1"/>
  <c r="Q237" i="3" s="1"/>
  <c r="T237" i="3" s="1"/>
  <c r="V237" i="3" s="1"/>
  <c r="W237" i="3" s="1"/>
  <c r="E160" i="3"/>
  <c r="G160" i="3" s="1"/>
  <c r="E191" i="3"/>
  <c r="G191" i="3" s="1"/>
  <c r="H191" i="3" s="1"/>
  <c r="J191" i="3" s="1"/>
  <c r="K191" i="3" s="1"/>
  <c r="M191" i="3" s="1"/>
  <c r="N191" i="3" s="1"/>
  <c r="Q191" i="3" s="1"/>
  <c r="T191" i="3" s="1"/>
  <c r="V191" i="3" s="1"/>
  <c r="W191" i="3" s="1"/>
  <c r="E310" i="3"/>
  <c r="G310" i="3" s="1"/>
  <c r="E27" i="3"/>
  <c r="G27" i="3" s="1"/>
  <c r="E313" i="3"/>
  <c r="G313" i="3" s="1"/>
  <c r="H313" i="3" s="1"/>
  <c r="J313" i="3" s="1"/>
  <c r="K313" i="3" s="1"/>
  <c r="M313" i="3" s="1"/>
  <c r="N313" i="3" s="1"/>
  <c r="Q313" i="3" s="1"/>
  <c r="T313" i="3" s="1"/>
  <c r="V313" i="3" s="1"/>
  <c r="W313" i="3" s="1"/>
  <c r="E240" i="3"/>
  <c r="G240" i="3" s="1"/>
  <c r="E209" i="3"/>
  <c r="G209" i="3" s="1"/>
  <c r="H209" i="3" s="1"/>
  <c r="J209" i="3" s="1"/>
  <c r="K209" i="3" s="1"/>
  <c r="M209" i="3" s="1"/>
  <c r="N209" i="3" s="1"/>
  <c r="Q209" i="3" s="1"/>
  <c r="T209" i="3" s="1"/>
  <c r="V209" i="3" s="1"/>
  <c r="W209" i="3" s="1"/>
  <c r="E153" i="3"/>
  <c r="G153" i="3" s="1"/>
  <c r="H153" i="3" s="1"/>
  <c r="J153" i="3" s="1"/>
  <c r="K153" i="3" s="1"/>
  <c r="M153" i="3" s="1"/>
  <c r="N153" i="3" s="1"/>
  <c r="Q153" i="3" s="1"/>
  <c r="T153" i="3" s="1"/>
  <c r="V153" i="3" s="1"/>
  <c r="W153" i="3" s="1"/>
  <c r="E308" i="3"/>
  <c r="G308" i="3" s="1"/>
  <c r="H308" i="3" s="1"/>
  <c r="J308" i="3" s="1"/>
  <c r="K308" i="3" s="1"/>
  <c r="M308" i="3" s="1"/>
  <c r="N308" i="3" s="1"/>
  <c r="Q308" i="3" s="1"/>
  <c r="T308" i="3" s="1"/>
  <c r="V308" i="3" s="1"/>
  <c r="W308" i="3" s="1"/>
  <c r="E281" i="3"/>
  <c r="G281" i="3" s="1"/>
  <c r="H281" i="3" s="1"/>
  <c r="J281" i="3" s="1"/>
  <c r="K281" i="3" s="1"/>
  <c r="M281" i="3" s="1"/>
  <c r="N281" i="3" s="1"/>
  <c r="Q281" i="3" s="1"/>
  <c r="T281" i="3" s="1"/>
  <c r="V281" i="3" s="1"/>
  <c r="W281" i="3" s="1"/>
  <c r="E303" i="3"/>
  <c r="G303" i="3" s="1"/>
  <c r="H303" i="3" s="1"/>
  <c r="J303" i="3" s="1"/>
  <c r="K303" i="3" s="1"/>
  <c r="M303" i="3" s="1"/>
  <c r="N303" i="3" s="1"/>
  <c r="Q303" i="3" s="1"/>
  <c r="T303" i="3" s="1"/>
  <c r="V303" i="3" s="1"/>
  <c r="W303" i="3" s="1"/>
  <c r="E279" i="3"/>
  <c r="G279" i="3" s="1"/>
  <c r="H279" i="3" s="1"/>
  <c r="J279" i="3" s="1"/>
  <c r="K279" i="3" s="1"/>
  <c r="M279" i="3" s="1"/>
  <c r="N279" i="3" s="1"/>
  <c r="Q279" i="3" s="1"/>
  <c r="T279" i="3" s="1"/>
  <c r="V279" i="3" s="1"/>
  <c r="W279" i="3" s="1"/>
  <c r="E265" i="3"/>
  <c r="G265" i="3" s="1"/>
  <c r="E305" i="3"/>
  <c r="G305" i="3" s="1"/>
  <c r="E224" i="3"/>
  <c r="G224" i="3" s="1"/>
  <c r="E257" i="3"/>
  <c r="G257" i="3" s="1"/>
  <c r="E246" i="3"/>
  <c r="G246" i="3" s="1"/>
  <c r="E205" i="3"/>
  <c r="G205" i="3" s="1"/>
  <c r="E232" i="3"/>
  <c r="G232" i="3" s="1"/>
  <c r="E235" i="3"/>
  <c r="G235" i="3" s="1"/>
  <c r="E155" i="3"/>
  <c r="G155" i="3" s="1"/>
  <c r="E135" i="3"/>
  <c r="G135" i="3" s="1"/>
  <c r="E57" i="3"/>
  <c r="G57" i="3" s="1"/>
  <c r="H57" i="3" s="1"/>
  <c r="J57" i="3" s="1"/>
  <c r="K57" i="3" s="1"/>
  <c r="M57" i="3" s="1"/>
  <c r="N57" i="3" s="1"/>
  <c r="Q57" i="3" s="1"/>
  <c r="T57" i="3" s="1"/>
  <c r="V57" i="3" s="1"/>
  <c r="W57" i="3" s="1"/>
  <c r="E107" i="3"/>
  <c r="G107" i="3" s="1"/>
  <c r="E118" i="3"/>
  <c r="G118" i="3" s="1"/>
  <c r="E188" i="3"/>
  <c r="G188" i="3" s="1"/>
  <c r="E158" i="3"/>
  <c r="G158" i="3" s="1"/>
  <c r="E220" i="3"/>
  <c r="G220" i="3" s="1"/>
  <c r="E255" i="3"/>
  <c r="G255" i="3" s="1"/>
  <c r="E114" i="3"/>
  <c r="G114" i="3" s="1"/>
  <c r="E89" i="3"/>
  <c r="G89" i="3" s="1"/>
  <c r="E77" i="3"/>
  <c r="G77" i="3" s="1"/>
  <c r="E39" i="3"/>
  <c r="G39" i="3" s="1"/>
  <c r="E35" i="3"/>
  <c r="G35" i="3" s="1"/>
  <c r="E286" i="3"/>
  <c r="G286" i="3" s="1"/>
  <c r="H286" i="3" s="1"/>
  <c r="J286" i="3" s="1"/>
  <c r="K286" i="3" s="1"/>
  <c r="M286" i="3" s="1"/>
  <c r="N286" i="3" s="1"/>
  <c r="Q286" i="3" s="1"/>
  <c r="T286" i="3" s="1"/>
  <c r="V286" i="3" s="1"/>
  <c r="W286" i="3" s="1"/>
  <c r="E258" i="3"/>
  <c r="G258" i="3" s="1"/>
  <c r="E152" i="3"/>
  <c r="G152" i="3" s="1"/>
  <c r="E81" i="3"/>
  <c r="G81" i="3" s="1"/>
  <c r="E146" i="3"/>
  <c r="G146" i="3" s="1"/>
  <c r="E66" i="3"/>
  <c r="G66" i="3" s="1"/>
  <c r="E322" i="3"/>
  <c r="G322" i="3" s="1"/>
  <c r="E268" i="3"/>
  <c r="G268" i="3" s="1"/>
  <c r="E111" i="3"/>
  <c r="G111" i="3" s="1"/>
  <c r="H111" i="3" s="1"/>
  <c r="J111" i="3" s="1"/>
  <c r="K111" i="3" s="1"/>
  <c r="M111" i="3" s="1"/>
  <c r="N111" i="3" s="1"/>
  <c r="Q111" i="3" s="1"/>
  <c r="T111" i="3" s="1"/>
  <c r="V111" i="3" s="1"/>
  <c r="W111" i="3" s="1"/>
  <c r="E134" i="3"/>
  <c r="G134" i="3" s="1"/>
  <c r="H134" i="3" s="1"/>
  <c r="J134" i="3" s="1"/>
  <c r="K134" i="3" s="1"/>
  <c r="M134" i="3" s="1"/>
  <c r="N134" i="3" s="1"/>
  <c r="Q134" i="3" s="1"/>
  <c r="T134" i="3" s="1"/>
  <c r="V134" i="3" s="1"/>
  <c r="W134" i="3" s="1"/>
  <c r="E318" i="3"/>
  <c r="G318" i="3" s="1"/>
  <c r="H318" i="3" s="1"/>
  <c r="J318" i="3" s="1"/>
  <c r="K318" i="3" s="1"/>
  <c r="M318" i="3" s="1"/>
  <c r="N318" i="3" s="1"/>
  <c r="Q318" i="3" s="1"/>
  <c r="T318" i="3" s="1"/>
  <c r="V318" i="3" s="1"/>
  <c r="W318" i="3" s="1"/>
  <c r="E294" i="3"/>
  <c r="G294" i="3" s="1"/>
  <c r="E250" i="3"/>
  <c r="G250" i="3" s="1"/>
  <c r="E184" i="3"/>
  <c r="G184" i="3" s="1"/>
  <c r="H184" i="3" s="1"/>
  <c r="J184" i="3" s="1"/>
  <c r="K184" i="3" s="1"/>
  <c r="M184" i="3" s="1"/>
  <c r="N184" i="3" s="1"/>
  <c r="Q184" i="3" s="1"/>
  <c r="T184" i="3" s="1"/>
  <c r="V184" i="3" s="1"/>
  <c r="W184" i="3" s="1"/>
  <c r="E159" i="3"/>
  <c r="G159" i="3" s="1"/>
  <c r="E156" i="3"/>
  <c r="G156" i="3" s="1"/>
  <c r="H156" i="3" s="1"/>
  <c r="J156" i="3" s="1"/>
  <c r="K156" i="3" s="1"/>
  <c r="M156" i="3" s="1"/>
  <c r="N156" i="3" s="1"/>
  <c r="Q156" i="3" s="1"/>
  <c r="T156" i="3" s="1"/>
  <c r="V156" i="3" s="1"/>
  <c r="W156" i="3" s="1"/>
  <c r="E136" i="3"/>
  <c r="G136" i="3" s="1"/>
  <c r="H136" i="3" s="1"/>
  <c r="J136" i="3" s="1"/>
  <c r="K136" i="3" s="1"/>
  <c r="M136" i="3" s="1"/>
  <c r="N136" i="3" s="1"/>
  <c r="Q136" i="3" s="1"/>
  <c r="T136" i="3" s="1"/>
  <c r="V136" i="3" s="1"/>
  <c r="W136" i="3" s="1"/>
  <c r="E54" i="3"/>
  <c r="G54" i="3" s="1"/>
  <c r="E122" i="3"/>
  <c r="G122" i="3" s="1"/>
  <c r="E247" i="3"/>
  <c r="G247" i="3" s="1"/>
  <c r="E32" i="3"/>
  <c r="G32" i="3" s="1"/>
  <c r="H32" i="3" s="1"/>
  <c r="J32" i="3" s="1"/>
  <c r="K32" i="3" s="1"/>
  <c r="M32" i="3" s="1"/>
  <c r="N32" i="3" s="1"/>
  <c r="Q32" i="3" s="1"/>
  <c r="T32" i="3" s="1"/>
  <c r="V32" i="3" s="1"/>
  <c r="W32" i="3" s="1"/>
  <c r="E13" i="3"/>
  <c r="G13" i="3" s="1"/>
  <c r="E271" i="3"/>
  <c r="G271" i="3" s="1"/>
  <c r="H271" i="3" s="1"/>
  <c r="J271" i="3" s="1"/>
  <c r="K271" i="3" s="1"/>
  <c r="M271" i="3" s="1"/>
  <c r="N271" i="3" s="1"/>
  <c r="Q271" i="3" s="1"/>
  <c r="T271" i="3" s="1"/>
  <c r="V271" i="3" s="1"/>
  <c r="W271" i="3" s="1"/>
  <c r="E300" i="3"/>
  <c r="G300" i="3" s="1"/>
  <c r="E274" i="3"/>
  <c r="G274" i="3" s="1"/>
  <c r="E314" i="3"/>
  <c r="G314" i="3" s="1"/>
  <c r="E299" i="3"/>
  <c r="G299" i="3" s="1"/>
  <c r="E295" i="3"/>
  <c r="G295" i="3" s="1"/>
  <c r="E254" i="3"/>
  <c r="G254" i="3" s="1"/>
  <c r="E292" i="3"/>
  <c r="G292" i="3" s="1"/>
  <c r="H292" i="3" s="1"/>
  <c r="J292" i="3" s="1"/>
  <c r="K292" i="3" s="1"/>
  <c r="M292" i="3" s="1"/>
  <c r="N292" i="3" s="1"/>
  <c r="Q292" i="3" s="1"/>
  <c r="T292" i="3" s="1"/>
  <c r="V292" i="3" s="1"/>
  <c r="W292" i="3" s="1"/>
  <c r="E243" i="3"/>
  <c r="G243" i="3" s="1"/>
  <c r="H243" i="3" s="1"/>
  <c r="J243" i="3" s="1"/>
  <c r="K243" i="3" s="1"/>
  <c r="M243" i="3" s="1"/>
  <c r="N243" i="3" s="1"/>
  <c r="Q243" i="3" s="1"/>
  <c r="T243" i="3" s="1"/>
  <c r="V243" i="3" s="1"/>
  <c r="W243" i="3" s="1"/>
  <c r="E217" i="3"/>
  <c r="G217" i="3" s="1"/>
  <c r="E227" i="3"/>
  <c r="G227" i="3" s="1"/>
  <c r="E193" i="3"/>
  <c r="G193" i="3" s="1"/>
  <c r="E133" i="3"/>
  <c r="G133" i="3" s="1"/>
  <c r="H133" i="3" s="1"/>
  <c r="J133" i="3" s="1"/>
  <c r="K133" i="3" s="1"/>
  <c r="M133" i="3" s="1"/>
  <c r="N133" i="3" s="1"/>
  <c r="Q133" i="3" s="1"/>
  <c r="T133" i="3" s="1"/>
  <c r="V133" i="3" s="1"/>
  <c r="W133" i="3" s="1"/>
  <c r="E131" i="3"/>
  <c r="G131" i="3" s="1"/>
  <c r="E94" i="3"/>
  <c r="G94" i="3" s="1"/>
  <c r="E73" i="3"/>
  <c r="G73" i="3" s="1"/>
  <c r="H73" i="3" s="1"/>
  <c r="J73" i="3" s="1"/>
  <c r="K73" i="3" s="1"/>
  <c r="M73" i="3" s="1"/>
  <c r="N73" i="3" s="1"/>
  <c r="Q73" i="3" s="1"/>
  <c r="T73" i="3" s="1"/>
  <c r="V73" i="3" s="1"/>
  <c r="W73" i="3" s="1"/>
  <c r="E98" i="3"/>
  <c r="G98" i="3" s="1"/>
  <c r="E126" i="3"/>
  <c r="G126" i="3" s="1"/>
  <c r="E157" i="3"/>
  <c r="G157" i="3" s="1"/>
  <c r="E223" i="3"/>
  <c r="G223" i="3" s="1"/>
  <c r="E211" i="3"/>
  <c r="G211" i="3" s="1"/>
  <c r="E304" i="3"/>
  <c r="G304" i="3" s="1"/>
  <c r="E97" i="3"/>
  <c r="G97" i="3" s="1"/>
  <c r="E88" i="3"/>
  <c r="G88" i="3" s="1"/>
  <c r="E59" i="3"/>
  <c r="G59" i="3" s="1"/>
  <c r="H59" i="3" s="1"/>
  <c r="J59" i="3" s="1"/>
  <c r="K59" i="3" s="1"/>
  <c r="M59" i="3" s="1"/>
  <c r="N59" i="3" s="1"/>
  <c r="Q59" i="3" s="1"/>
  <c r="T59" i="3" s="1"/>
  <c r="V59" i="3" s="1"/>
  <c r="W59" i="3" s="1"/>
  <c r="E29" i="3"/>
  <c r="G29" i="3" s="1"/>
  <c r="E11" i="3"/>
  <c r="G11" i="3" s="1"/>
  <c r="H11" i="3" s="1"/>
  <c r="J11" i="3" s="1"/>
  <c r="K11" i="3" s="1"/>
  <c r="M11" i="3" s="1"/>
  <c r="N11" i="3" s="1"/>
  <c r="Q11" i="3" s="1"/>
  <c r="T11" i="3" s="1"/>
  <c r="V11" i="3" s="1"/>
  <c r="W11" i="3" s="1"/>
  <c r="E319" i="3"/>
  <c r="G319" i="3" s="1"/>
  <c r="E248" i="3"/>
  <c r="G248" i="3" s="1"/>
  <c r="H248" i="3" s="1"/>
  <c r="J248" i="3" s="1"/>
  <c r="K248" i="3" s="1"/>
  <c r="M248" i="3" s="1"/>
  <c r="N248" i="3" s="1"/>
  <c r="Q248" i="3" s="1"/>
  <c r="T248" i="3" s="1"/>
  <c r="V248" i="3" s="1"/>
  <c r="W248" i="3" s="1"/>
  <c r="E149" i="3"/>
  <c r="G149" i="3" s="1"/>
  <c r="E121" i="3"/>
  <c r="G121" i="3" s="1"/>
  <c r="E293" i="3"/>
  <c r="G293" i="3" s="1"/>
  <c r="E50" i="3"/>
  <c r="G50" i="3" s="1"/>
  <c r="H50" i="3" s="1"/>
  <c r="J50" i="3" s="1"/>
  <c r="K50" i="3" s="1"/>
  <c r="M50" i="3" s="1"/>
  <c r="N50" i="3" s="1"/>
  <c r="Q50" i="3" s="1"/>
  <c r="T50" i="3" s="1"/>
  <c r="V50" i="3" s="1"/>
  <c r="W50" i="3" s="1"/>
  <c r="E278" i="3"/>
  <c r="G278" i="3" s="1"/>
  <c r="E259" i="3"/>
  <c r="G259" i="3" s="1"/>
  <c r="H259" i="3" s="1"/>
  <c r="J259" i="3" s="1"/>
  <c r="K259" i="3" s="1"/>
  <c r="M259" i="3" s="1"/>
  <c r="N259" i="3" s="1"/>
  <c r="Q259" i="3" s="1"/>
  <c r="T259" i="3" s="1"/>
  <c r="V259" i="3" s="1"/>
  <c r="W259" i="3" s="1"/>
  <c r="E177" i="3"/>
  <c r="G177" i="3" s="1"/>
  <c r="H177" i="3" s="1"/>
  <c r="J177" i="3" s="1"/>
  <c r="K177" i="3" s="1"/>
  <c r="M177" i="3" s="1"/>
  <c r="N177" i="3" s="1"/>
  <c r="Q177" i="3" s="1"/>
  <c r="T177" i="3" s="1"/>
  <c r="V177" i="3" s="1"/>
  <c r="W177" i="3" s="1"/>
  <c r="E44" i="3"/>
  <c r="G44" i="3" s="1"/>
  <c r="E284" i="3"/>
  <c r="G284" i="3" s="1"/>
  <c r="E298" i="3"/>
  <c r="G298" i="3" s="1"/>
  <c r="E283" i="3"/>
  <c r="G283" i="3" s="1"/>
  <c r="E197" i="3"/>
  <c r="G197" i="3" s="1"/>
  <c r="H197" i="3" s="1"/>
  <c r="J197" i="3" s="1"/>
  <c r="K197" i="3" s="1"/>
  <c r="M197" i="3" s="1"/>
  <c r="N197" i="3" s="1"/>
  <c r="Q197" i="3" s="1"/>
  <c r="T197" i="3" s="1"/>
  <c r="V197" i="3" s="1"/>
  <c r="W197" i="3" s="1"/>
  <c r="E139" i="3"/>
  <c r="G139" i="3" s="1"/>
  <c r="E64" i="3"/>
  <c r="G64" i="3" s="1"/>
  <c r="E101" i="3"/>
  <c r="G101" i="3" s="1"/>
  <c r="H101" i="3" s="1"/>
  <c r="J101" i="3" s="1"/>
  <c r="K101" i="3" s="1"/>
  <c r="M101" i="3" s="1"/>
  <c r="N101" i="3" s="1"/>
  <c r="Q101" i="3" s="1"/>
  <c r="T101" i="3" s="1"/>
  <c r="V101" i="3" s="1"/>
  <c r="W101" i="3" s="1"/>
  <c r="E199" i="3"/>
  <c r="G199" i="3" s="1"/>
  <c r="E212" i="3"/>
  <c r="G212" i="3" s="1"/>
  <c r="E116" i="3"/>
  <c r="G116" i="3" s="1"/>
  <c r="E9" i="3"/>
  <c r="E321" i="3"/>
  <c r="G321" i="3" s="1"/>
  <c r="E297" i="3"/>
  <c r="G297" i="3" s="1"/>
  <c r="H297" i="3" s="1"/>
  <c r="J297" i="3" s="1"/>
  <c r="K297" i="3" s="1"/>
  <c r="M297" i="3" s="1"/>
  <c r="N297" i="3" s="1"/>
  <c r="Q297" i="3" s="1"/>
  <c r="T297" i="3" s="1"/>
  <c r="V297" i="3" s="1"/>
  <c r="W297" i="3" s="1"/>
  <c r="E273" i="3"/>
  <c r="G273" i="3" s="1"/>
  <c r="E290" i="3"/>
  <c r="G290" i="3" s="1"/>
  <c r="E289" i="3"/>
  <c r="G289" i="3" s="1"/>
  <c r="E251" i="3"/>
  <c r="G251" i="3" s="1"/>
  <c r="E275" i="3"/>
  <c r="G275" i="3" s="1"/>
  <c r="H275" i="3" s="1"/>
  <c r="J275" i="3" s="1"/>
  <c r="K275" i="3" s="1"/>
  <c r="M275" i="3" s="1"/>
  <c r="N275" i="3" s="1"/>
  <c r="Q275" i="3" s="1"/>
  <c r="T275" i="3" s="1"/>
  <c r="V275" i="3" s="1"/>
  <c r="W275" i="3" s="1"/>
  <c r="E238" i="3"/>
  <c r="G238" i="3" s="1"/>
  <c r="H238" i="3" s="1"/>
  <c r="J238" i="3" s="1"/>
  <c r="K238" i="3" s="1"/>
  <c r="M238" i="3" s="1"/>
  <c r="N238" i="3" s="1"/>
  <c r="Q238" i="3" s="1"/>
  <c r="T238" i="3" s="1"/>
  <c r="V238" i="3" s="1"/>
  <c r="W238" i="3" s="1"/>
  <c r="E206" i="3"/>
  <c r="G206" i="3" s="1"/>
  <c r="H206" i="3" s="1"/>
  <c r="J206" i="3" s="1"/>
  <c r="K206" i="3" s="1"/>
  <c r="M206" i="3" s="1"/>
  <c r="N206" i="3" s="1"/>
  <c r="Q206" i="3" s="1"/>
  <c r="T206" i="3" s="1"/>
  <c r="V206" i="3" s="1"/>
  <c r="W206" i="3" s="1"/>
  <c r="E201" i="3"/>
  <c r="G201" i="3" s="1"/>
  <c r="H201" i="3" s="1"/>
  <c r="J201" i="3" s="1"/>
  <c r="K201" i="3" s="1"/>
  <c r="M201" i="3" s="1"/>
  <c r="N201" i="3" s="1"/>
  <c r="Q201" i="3" s="1"/>
  <c r="T201" i="3" s="1"/>
  <c r="V201" i="3" s="1"/>
  <c r="W201" i="3" s="1"/>
  <c r="E182" i="3"/>
  <c r="G182" i="3" s="1"/>
  <c r="E183" i="3"/>
  <c r="G183" i="3" s="1"/>
  <c r="E125" i="3"/>
  <c r="G125" i="3" s="1"/>
  <c r="H125" i="3" s="1"/>
  <c r="J125" i="3" s="1"/>
  <c r="K125" i="3" s="1"/>
  <c r="M125" i="3" s="1"/>
  <c r="N125" i="3" s="1"/>
  <c r="Q125" i="3" s="1"/>
  <c r="T125" i="3" s="1"/>
  <c r="V125" i="3" s="1"/>
  <c r="W125" i="3" s="1"/>
  <c r="E71" i="3"/>
  <c r="G71" i="3" s="1"/>
  <c r="E129" i="3"/>
  <c r="G129" i="3" s="1"/>
  <c r="E142" i="3"/>
  <c r="G142" i="3" s="1"/>
  <c r="H142" i="3" s="1"/>
  <c r="J142" i="3" s="1"/>
  <c r="K142" i="3" s="1"/>
  <c r="M142" i="3" s="1"/>
  <c r="N142" i="3" s="1"/>
  <c r="Q142" i="3" s="1"/>
  <c r="T142" i="3" s="1"/>
  <c r="V142" i="3" s="1"/>
  <c r="W142" i="3" s="1"/>
  <c r="E239" i="3"/>
  <c r="G239" i="3" s="1"/>
  <c r="H239" i="3" s="1"/>
  <c r="J239" i="3" s="1"/>
  <c r="K239" i="3" s="1"/>
  <c r="M239" i="3" s="1"/>
  <c r="N239" i="3" s="1"/>
  <c r="Q239" i="3" s="1"/>
  <c r="T239" i="3" s="1"/>
  <c r="V239" i="3" s="1"/>
  <c r="W239" i="3" s="1"/>
  <c r="E252" i="3"/>
  <c r="G252" i="3" s="1"/>
  <c r="E244" i="3"/>
  <c r="G244" i="3" s="1"/>
  <c r="E320" i="3"/>
  <c r="G320" i="3" s="1"/>
  <c r="E69" i="3"/>
  <c r="G69" i="3" s="1"/>
  <c r="H69" i="3" s="1"/>
  <c r="J69" i="3" s="1"/>
  <c r="K69" i="3" s="1"/>
  <c r="M69" i="3" s="1"/>
  <c r="N69" i="3" s="1"/>
  <c r="Q69" i="3" s="1"/>
  <c r="T69" i="3" s="1"/>
  <c r="V69" i="3" s="1"/>
  <c r="W69" i="3" s="1"/>
  <c r="E86" i="3"/>
  <c r="G86" i="3" s="1"/>
  <c r="E55" i="3"/>
  <c r="G55" i="3" s="1"/>
  <c r="H55" i="3" s="1"/>
  <c r="J55" i="3" s="1"/>
  <c r="K55" i="3" s="1"/>
  <c r="M55" i="3" s="1"/>
  <c r="N55" i="3" s="1"/>
  <c r="Q55" i="3" s="1"/>
  <c r="T55" i="3" s="1"/>
  <c r="V55" i="3" s="1"/>
  <c r="W55" i="3" s="1"/>
  <c r="E28" i="3"/>
  <c r="G28" i="3" s="1"/>
  <c r="H28" i="3" s="1"/>
  <c r="J28" i="3" s="1"/>
  <c r="K28" i="3" s="1"/>
  <c r="M28" i="3" s="1"/>
  <c r="N28" i="3" s="1"/>
  <c r="Q28" i="3" s="1"/>
  <c r="T28" i="3" s="1"/>
  <c r="V28" i="3" s="1"/>
  <c r="W28" i="3" s="1"/>
  <c r="E166" i="3"/>
  <c r="G166" i="3" s="1"/>
  <c r="H166" i="3" s="1"/>
  <c r="J166" i="3" s="1"/>
  <c r="K166" i="3" s="1"/>
  <c r="M166" i="3" s="1"/>
  <c r="N166" i="3" s="1"/>
  <c r="Q166" i="3" s="1"/>
  <c r="T166" i="3" s="1"/>
  <c r="V166" i="3" s="1"/>
  <c r="W166" i="3" s="1"/>
  <c r="E222" i="3"/>
  <c r="G222" i="3" s="1"/>
  <c r="H222" i="3" s="1"/>
  <c r="J222" i="3" s="1"/>
  <c r="K222" i="3" s="1"/>
  <c r="M222" i="3" s="1"/>
  <c r="N222" i="3" s="1"/>
  <c r="Q222" i="3" s="1"/>
  <c r="T222" i="3" s="1"/>
  <c r="V222" i="3" s="1"/>
  <c r="W222" i="3" s="1"/>
  <c r="E225" i="3"/>
  <c r="G225" i="3" s="1"/>
  <c r="E317" i="3"/>
  <c r="G317" i="3" s="1"/>
  <c r="H317" i="3" s="1"/>
  <c r="J317" i="3" s="1"/>
  <c r="K317" i="3" s="1"/>
  <c r="M317" i="3" s="1"/>
  <c r="N317" i="3" s="1"/>
  <c r="Q317" i="3" s="1"/>
  <c r="T317" i="3" s="1"/>
  <c r="V317" i="3" s="1"/>
  <c r="W317" i="3" s="1"/>
  <c r="E280" i="3"/>
  <c r="G280" i="3" s="1"/>
  <c r="E78" i="3"/>
  <c r="G78" i="3" s="1"/>
  <c r="H78" i="3" s="1"/>
  <c r="J78" i="3" s="1"/>
  <c r="K78" i="3" s="1"/>
  <c r="M78" i="3" s="1"/>
  <c r="N78" i="3" s="1"/>
  <c r="Q78" i="3" s="1"/>
  <c r="T78" i="3" s="1"/>
  <c r="V78" i="3" s="1"/>
  <c r="W78" i="3" s="1"/>
  <c r="E112" i="3"/>
  <c r="G112" i="3" s="1"/>
  <c r="H112" i="3" s="1"/>
  <c r="J112" i="3" s="1"/>
  <c r="K112" i="3" s="1"/>
  <c r="M112" i="3" s="1"/>
  <c r="N112" i="3" s="1"/>
  <c r="Q112" i="3" s="1"/>
  <c r="T112" i="3" s="1"/>
  <c r="V112" i="3" s="1"/>
  <c r="W112" i="3" s="1"/>
  <c r="E62" i="3"/>
  <c r="G62" i="3" s="1"/>
  <c r="E48" i="3"/>
  <c r="G48" i="3" s="1"/>
  <c r="H48" i="3" s="1"/>
  <c r="J48" i="3" s="1"/>
  <c r="K48" i="3" s="1"/>
  <c r="M48" i="3" s="1"/>
  <c r="N48" i="3" s="1"/>
  <c r="Q48" i="3" s="1"/>
  <c r="T48" i="3" s="1"/>
  <c r="V48" i="3" s="1"/>
  <c r="W48" i="3" s="1"/>
  <c r="E84" i="3"/>
  <c r="G84" i="3" s="1"/>
  <c r="E49" i="3"/>
  <c r="G49" i="3" s="1"/>
  <c r="E76" i="3"/>
  <c r="G76" i="3" s="1"/>
  <c r="E19" i="3"/>
  <c r="G19" i="3" s="1"/>
  <c r="E10" i="3"/>
  <c r="G10" i="3" s="1"/>
  <c r="H10" i="3" s="1"/>
  <c r="J10" i="3" s="1"/>
  <c r="K10" i="3" s="1"/>
  <c r="M10" i="3" s="1"/>
  <c r="N10" i="3" s="1"/>
  <c r="Q10" i="3" s="1"/>
  <c r="T10" i="3" s="1"/>
  <c r="V10" i="3" s="1"/>
  <c r="W10" i="3" s="1"/>
  <c r="E230" i="3"/>
  <c r="G230" i="3" s="1"/>
  <c r="E151" i="3"/>
  <c r="G151" i="3" s="1"/>
  <c r="E175" i="3"/>
  <c r="G175" i="3" s="1"/>
  <c r="H175" i="3" s="1"/>
  <c r="J175" i="3" s="1"/>
  <c r="K175" i="3" s="1"/>
  <c r="M175" i="3" s="1"/>
  <c r="N175" i="3" s="1"/>
  <c r="Q175" i="3" s="1"/>
  <c r="T175" i="3" s="1"/>
  <c r="V175" i="3" s="1"/>
  <c r="W175" i="3" s="1"/>
  <c r="E169" i="3"/>
  <c r="G169" i="3" s="1"/>
  <c r="E119" i="3"/>
  <c r="G119" i="3" s="1"/>
  <c r="E123" i="3"/>
  <c r="G123" i="3" s="1"/>
  <c r="H123" i="3" s="1"/>
  <c r="J123" i="3" s="1"/>
  <c r="K123" i="3" s="1"/>
  <c r="M123" i="3" s="1"/>
  <c r="N123" i="3" s="1"/>
  <c r="Q123" i="3" s="1"/>
  <c r="T123" i="3" s="1"/>
  <c r="V123" i="3" s="1"/>
  <c r="W123" i="3" s="1"/>
  <c r="E79" i="3"/>
  <c r="G79" i="3" s="1"/>
  <c r="E51" i="3"/>
  <c r="G51" i="3" s="1"/>
  <c r="H51" i="3" s="1"/>
  <c r="J51" i="3" s="1"/>
  <c r="K51" i="3" s="1"/>
  <c r="M51" i="3" s="1"/>
  <c r="N51" i="3" s="1"/>
  <c r="Q51" i="3" s="1"/>
  <c r="T51" i="3" s="1"/>
  <c r="V51" i="3" s="1"/>
  <c r="W51" i="3" s="1"/>
  <c r="E58" i="3"/>
  <c r="G58" i="3" s="1"/>
  <c r="E82" i="3"/>
  <c r="G82" i="3" s="1"/>
  <c r="H82" i="3" s="1"/>
  <c r="J82" i="3" s="1"/>
  <c r="K82" i="3" s="1"/>
  <c r="M82" i="3" s="1"/>
  <c r="N82" i="3" s="1"/>
  <c r="Q82" i="3" s="1"/>
  <c r="T82" i="3" s="1"/>
  <c r="V82" i="3" s="1"/>
  <c r="W82" i="3" s="1"/>
  <c r="E162" i="3"/>
  <c r="G162" i="3" s="1"/>
  <c r="E173" i="3"/>
  <c r="G173" i="3" s="1"/>
  <c r="E130" i="3"/>
  <c r="G130" i="3" s="1"/>
  <c r="E170" i="3"/>
  <c r="G170" i="3" s="1"/>
  <c r="E174" i="3"/>
  <c r="G174" i="3" s="1"/>
  <c r="E228" i="3"/>
  <c r="G228" i="3" s="1"/>
  <c r="E195" i="3"/>
  <c r="G195" i="3" s="1"/>
  <c r="E269" i="3"/>
  <c r="G269" i="3" s="1"/>
  <c r="E288" i="3"/>
  <c r="G288" i="3" s="1"/>
  <c r="E74" i="3"/>
  <c r="G74" i="3" s="1"/>
  <c r="E108" i="3"/>
  <c r="G108" i="3" s="1"/>
  <c r="E95" i="3"/>
  <c r="G95" i="3" s="1"/>
  <c r="E47" i="3"/>
  <c r="G47" i="3" s="1"/>
  <c r="E38" i="3"/>
  <c r="G38" i="3" s="1"/>
  <c r="E70" i="3"/>
  <c r="G70" i="3" s="1"/>
  <c r="E31" i="3"/>
  <c r="G31" i="3" s="1"/>
  <c r="H31" i="3" s="1"/>
  <c r="J31" i="3" s="1"/>
  <c r="K31" i="3" s="1"/>
  <c r="M31" i="3" s="1"/>
  <c r="N31" i="3" s="1"/>
  <c r="Q31" i="3" s="1"/>
  <c r="T31" i="3" s="1"/>
  <c r="V31" i="3" s="1"/>
  <c r="W31" i="3" s="1"/>
  <c r="E15" i="3"/>
  <c r="G15" i="3" s="1"/>
  <c r="E181" i="3"/>
  <c r="G181" i="3" s="1"/>
  <c r="E221" i="3"/>
  <c r="G221" i="3" s="1"/>
  <c r="E176" i="3"/>
  <c r="G176" i="3" s="1"/>
  <c r="E164" i="3"/>
  <c r="G164" i="3" s="1"/>
  <c r="E168" i="3"/>
  <c r="G168" i="3" s="1"/>
  <c r="E216" i="3"/>
  <c r="G216" i="3" s="1"/>
  <c r="H216" i="3" s="1"/>
  <c r="J216" i="3" s="1"/>
  <c r="K216" i="3" s="1"/>
  <c r="M216" i="3" s="1"/>
  <c r="N216" i="3" s="1"/>
  <c r="Q216" i="3" s="1"/>
  <c r="T216" i="3" s="1"/>
  <c r="V216" i="3" s="1"/>
  <c r="W216" i="3" s="1"/>
  <c r="E172" i="3"/>
  <c r="G172" i="3" s="1"/>
  <c r="E103" i="3"/>
  <c r="G103" i="3" s="1"/>
  <c r="H103" i="3" s="1"/>
  <c r="J103" i="3" s="1"/>
  <c r="K103" i="3" s="1"/>
  <c r="M103" i="3" s="1"/>
  <c r="N103" i="3" s="1"/>
  <c r="Q103" i="3" s="1"/>
  <c r="T103" i="3" s="1"/>
  <c r="V103" i="3" s="1"/>
  <c r="W103" i="3" s="1"/>
  <c r="E117" i="3"/>
  <c r="G117" i="3" s="1"/>
  <c r="H117" i="3" s="1"/>
  <c r="J117" i="3" s="1"/>
  <c r="K117" i="3" s="1"/>
  <c r="M117" i="3" s="1"/>
  <c r="N117" i="3" s="1"/>
  <c r="Q117" i="3" s="1"/>
  <c r="T117" i="3" s="1"/>
  <c r="V117" i="3" s="1"/>
  <c r="W117" i="3" s="1"/>
  <c r="E43" i="3"/>
  <c r="G43" i="3" s="1"/>
  <c r="E52" i="3"/>
  <c r="G52" i="3" s="1"/>
  <c r="E90" i="3"/>
  <c r="G90" i="3" s="1"/>
  <c r="E109" i="3"/>
  <c r="G109" i="3" s="1"/>
  <c r="H109" i="3" s="1"/>
  <c r="J109" i="3" s="1"/>
  <c r="K109" i="3" s="1"/>
  <c r="M109" i="3" s="1"/>
  <c r="N109" i="3" s="1"/>
  <c r="Q109" i="3" s="1"/>
  <c r="T109" i="3" s="1"/>
  <c r="V109" i="3" s="1"/>
  <c r="W109" i="3" s="1"/>
  <c r="E210" i="3"/>
  <c r="G210" i="3" s="1"/>
  <c r="E138" i="3"/>
  <c r="G138" i="3" s="1"/>
  <c r="H138" i="3" s="1"/>
  <c r="J138" i="3" s="1"/>
  <c r="K138" i="3" s="1"/>
  <c r="M138" i="3" s="1"/>
  <c r="N138" i="3" s="1"/>
  <c r="Q138" i="3" s="1"/>
  <c r="T138" i="3" s="1"/>
  <c r="V138" i="3" s="1"/>
  <c r="W138" i="3" s="1"/>
  <c r="E178" i="3"/>
  <c r="G178" i="3" s="1"/>
  <c r="E186" i="3"/>
  <c r="G186" i="3" s="1"/>
  <c r="E231" i="3"/>
  <c r="G231" i="3" s="1"/>
  <c r="E203" i="3"/>
  <c r="G203" i="3" s="1"/>
  <c r="E301" i="3"/>
  <c r="G301" i="3" s="1"/>
  <c r="E296" i="3"/>
  <c r="G296" i="3" s="1"/>
  <c r="E65" i="3"/>
  <c r="G65" i="3" s="1"/>
  <c r="E106" i="3"/>
  <c r="G106" i="3" s="1"/>
  <c r="E92" i="3"/>
  <c r="G92" i="3" s="1"/>
  <c r="H92" i="3" s="1"/>
  <c r="J92" i="3" s="1"/>
  <c r="K92" i="3" s="1"/>
  <c r="M92" i="3" s="1"/>
  <c r="N92" i="3" s="1"/>
  <c r="Q92" i="3" s="1"/>
  <c r="T92" i="3" s="1"/>
  <c r="V92" i="3" s="1"/>
  <c r="W92" i="3" s="1"/>
  <c r="E40" i="3"/>
  <c r="G40" i="3" s="1"/>
  <c r="E26" i="3"/>
  <c r="G26" i="3" s="1"/>
  <c r="E45" i="3"/>
  <c r="G45" i="3" s="1"/>
  <c r="E21" i="3"/>
  <c r="G21" i="3" s="1"/>
  <c r="E60" i="3"/>
  <c r="G60" i="3" s="1"/>
  <c r="H60" i="3" s="1"/>
  <c r="J60" i="3" s="1"/>
  <c r="K60" i="3" s="1"/>
  <c r="M60" i="3" s="1"/>
  <c r="N60" i="3" s="1"/>
  <c r="Q60" i="3" s="1"/>
  <c r="T60" i="3" s="1"/>
  <c r="V60" i="3" s="1"/>
  <c r="W60" i="3" s="1"/>
  <c r="E80" i="3"/>
  <c r="G80" i="3" s="1"/>
  <c r="E12" i="3"/>
  <c r="G12" i="3" s="1"/>
  <c r="E214" i="3"/>
  <c r="G214" i="3" s="1"/>
  <c r="E192" i="3"/>
  <c r="G192" i="3" s="1"/>
  <c r="H192" i="3" s="1"/>
  <c r="J192" i="3" s="1"/>
  <c r="K192" i="3" s="1"/>
  <c r="M192" i="3" s="1"/>
  <c r="N192" i="3" s="1"/>
  <c r="Q192" i="3" s="1"/>
  <c r="T192" i="3" s="1"/>
  <c r="V192" i="3" s="1"/>
  <c r="W192" i="3" s="1"/>
  <c r="E163" i="3"/>
  <c r="G163" i="3" s="1"/>
  <c r="E185" i="3"/>
  <c r="G185" i="3" s="1"/>
  <c r="E147" i="3"/>
  <c r="G147" i="3" s="1"/>
  <c r="H147" i="3" s="1"/>
  <c r="J147" i="3" s="1"/>
  <c r="K147" i="3" s="1"/>
  <c r="M147" i="3" s="1"/>
  <c r="N147" i="3" s="1"/>
  <c r="Q147" i="3" s="1"/>
  <c r="T147" i="3" s="1"/>
  <c r="V147" i="3" s="1"/>
  <c r="W147" i="3" s="1"/>
  <c r="E144" i="3"/>
  <c r="G144" i="3" s="1"/>
  <c r="E104" i="3"/>
  <c r="G104" i="3" s="1"/>
  <c r="E113" i="3"/>
  <c r="G113" i="3" s="1"/>
  <c r="H113" i="3" s="1"/>
  <c r="J113" i="3" s="1"/>
  <c r="K113" i="3" s="1"/>
  <c r="M113" i="3" s="1"/>
  <c r="N113" i="3" s="1"/>
  <c r="Q113" i="3" s="1"/>
  <c r="T113" i="3" s="1"/>
  <c r="V113" i="3" s="1"/>
  <c r="W113" i="3" s="1"/>
  <c r="E99" i="3"/>
  <c r="G99" i="3" s="1"/>
  <c r="H99" i="3" s="1"/>
  <c r="J99" i="3" s="1"/>
  <c r="K99" i="3" s="1"/>
  <c r="M99" i="3" s="1"/>
  <c r="N99" i="3" s="1"/>
  <c r="Q99" i="3" s="1"/>
  <c r="T99" i="3" s="1"/>
  <c r="V99" i="3" s="1"/>
  <c r="W99" i="3" s="1"/>
  <c r="E105" i="3"/>
  <c r="G105" i="3" s="1"/>
  <c r="E110" i="3"/>
  <c r="G110" i="3" s="1"/>
  <c r="E150" i="3"/>
  <c r="G150" i="3" s="1"/>
  <c r="H150" i="3" s="1"/>
  <c r="J150" i="3" s="1"/>
  <c r="K150" i="3" s="1"/>
  <c r="M150" i="3" s="1"/>
  <c r="N150" i="3" s="1"/>
  <c r="Q150" i="3" s="1"/>
  <c r="T150" i="3" s="1"/>
  <c r="V150" i="3" s="1"/>
  <c r="W150" i="3" s="1"/>
  <c r="E154" i="3"/>
  <c r="G154" i="3" s="1"/>
  <c r="E137" i="3"/>
  <c r="G137" i="3" s="1"/>
  <c r="H137" i="3" s="1"/>
  <c r="J137" i="3" s="1"/>
  <c r="K137" i="3" s="1"/>
  <c r="M137" i="3" s="1"/>
  <c r="N137" i="3" s="1"/>
  <c r="Q137" i="3" s="1"/>
  <c r="T137" i="3" s="1"/>
  <c r="V137" i="3" s="1"/>
  <c r="W137" i="3" s="1"/>
  <c r="E218" i="3"/>
  <c r="G218" i="3" s="1"/>
  <c r="H218" i="3" s="1"/>
  <c r="J218" i="3" s="1"/>
  <c r="K218" i="3" s="1"/>
  <c r="M218" i="3" s="1"/>
  <c r="N218" i="3" s="1"/>
  <c r="Q218" i="3" s="1"/>
  <c r="T218" i="3" s="1"/>
  <c r="V218" i="3" s="1"/>
  <c r="W218" i="3" s="1"/>
  <c r="E236" i="3"/>
  <c r="G236" i="3" s="1"/>
  <c r="E196" i="3"/>
  <c r="G196" i="3" s="1"/>
  <c r="E219" i="3"/>
  <c r="G219" i="3" s="1"/>
  <c r="E272" i="3"/>
  <c r="G272" i="3" s="1"/>
  <c r="H272" i="3" s="1"/>
  <c r="J272" i="3" s="1"/>
  <c r="K272" i="3" s="1"/>
  <c r="M272" i="3" s="1"/>
  <c r="N272" i="3" s="1"/>
  <c r="Q272" i="3" s="1"/>
  <c r="T272" i="3" s="1"/>
  <c r="V272" i="3" s="1"/>
  <c r="W272" i="3" s="1"/>
  <c r="E312" i="3"/>
  <c r="G312" i="3" s="1"/>
  <c r="H312" i="3" s="1"/>
  <c r="J312" i="3" s="1"/>
  <c r="K312" i="3" s="1"/>
  <c r="M312" i="3" s="1"/>
  <c r="N312" i="3" s="1"/>
  <c r="Q312" i="3" s="1"/>
  <c r="T312" i="3" s="1"/>
  <c r="V312" i="3" s="1"/>
  <c r="W312" i="3" s="1"/>
  <c r="E128" i="3"/>
  <c r="G128" i="3" s="1"/>
  <c r="E85" i="3"/>
  <c r="G85" i="3" s="1"/>
  <c r="H85" i="3" s="1"/>
  <c r="J85" i="3" s="1"/>
  <c r="K85" i="3" s="1"/>
  <c r="M85" i="3" s="1"/>
  <c r="N85" i="3" s="1"/>
  <c r="Q85" i="3" s="1"/>
  <c r="T85" i="3" s="1"/>
  <c r="V85" i="3" s="1"/>
  <c r="W85" i="3" s="1"/>
  <c r="E87" i="3"/>
  <c r="G87" i="3" s="1"/>
  <c r="E37" i="3"/>
  <c r="G37" i="3" s="1"/>
  <c r="H37" i="3" s="1"/>
  <c r="J37" i="3" s="1"/>
  <c r="K37" i="3" s="1"/>
  <c r="M37" i="3" s="1"/>
  <c r="N37" i="3" s="1"/>
  <c r="Q37" i="3" s="1"/>
  <c r="T37" i="3" s="1"/>
  <c r="V37" i="3" s="1"/>
  <c r="W37" i="3" s="1"/>
  <c r="E67" i="3"/>
  <c r="G67" i="3" s="1"/>
  <c r="E34" i="3"/>
  <c r="G34" i="3" s="1"/>
  <c r="E42" i="3"/>
  <c r="G42" i="3" s="1"/>
  <c r="E17" i="3"/>
  <c r="G17" i="3" s="1"/>
  <c r="G9" i="3"/>
  <c r="E7" i="3" l="1"/>
  <c r="G7" i="3"/>
  <c r="G5" i="3" s="1"/>
  <c r="H231" i="3" l="1"/>
  <c r="J231" i="3" s="1"/>
  <c r="K231" i="3" s="1"/>
  <c r="M231" i="3" s="1"/>
  <c r="N231" i="3" s="1"/>
  <c r="Q231" i="3" s="1"/>
  <c r="T231" i="3" s="1"/>
  <c r="V231" i="3" s="1"/>
  <c r="W231" i="3" s="1"/>
  <c r="H309" i="3"/>
  <c r="J309" i="3" s="1"/>
  <c r="K309" i="3" s="1"/>
  <c r="M309" i="3" s="1"/>
  <c r="N309" i="3" s="1"/>
  <c r="Q309" i="3" s="1"/>
  <c r="T309" i="3" s="1"/>
  <c r="V309" i="3" s="1"/>
  <c r="W309" i="3" s="1"/>
  <c r="H144" i="3"/>
  <c r="J144" i="3" s="1"/>
  <c r="K144" i="3" s="1"/>
  <c r="M144" i="3" s="1"/>
  <c r="N144" i="3" s="1"/>
  <c r="Q144" i="3" s="1"/>
  <c r="T144" i="3" s="1"/>
  <c r="V144" i="3" s="1"/>
  <c r="W144" i="3" s="1"/>
  <c r="H66" i="3"/>
  <c r="J66" i="3" s="1"/>
  <c r="K66" i="3" s="1"/>
  <c r="M66" i="3" s="1"/>
  <c r="N66" i="3" s="1"/>
  <c r="Q66" i="3" s="1"/>
  <c r="T66" i="3" s="1"/>
  <c r="V66" i="3" s="1"/>
  <c r="W66" i="3" s="1"/>
  <c r="H266" i="3"/>
  <c r="J266" i="3" s="1"/>
  <c r="H20" i="3"/>
  <c r="J20" i="3" s="1"/>
  <c r="H245" i="3"/>
  <c r="J245" i="3" s="1"/>
  <c r="H161" i="3"/>
  <c r="J161" i="3" s="1"/>
  <c r="H264" i="3"/>
  <c r="J264" i="3" s="1"/>
  <c r="H63" i="3"/>
  <c r="J63" i="3" s="1"/>
  <c r="H299" i="3"/>
  <c r="J299" i="3" s="1"/>
  <c r="H151" i="3"/>
  <c r="J151" i="3" s="1"/>
  <c r="H221" i="3"/>
  <c r="J221" i="3" s="1"/>
  <c r="H274" i="3"/>
  <c r="J274" i="3" s="1"/>
  <c r="H38" i="3"/>
  <c r="J38" i="3" s="1"/>
  <c r="H65" i="3"/>
  <c r="J65" i="3" s="1"/>
  <c r="H135" i="3"/>
  <c r="J135" i="3" s="1"/>
  <c r="H278" i="3"/>
  <c r="J278" i="3" s="1"/>
  <c r="H44" i="3"/>
  <c r="J44" i="3" s="1"/>
  <c r="H269" i="3"/>
  <c r="J269" i="3" s="1"/>
  <c r="H139" i="3"/>
  <c r="J139" i="3" s="1"/>
  <c r="H76" i="3"/>
  <c r="J76" i="3" s="1"/>
  <c r="H320" i="3"/>
  <c r="J320" i="3" s="1"/>
  <c r="H169" i="3"/>
  <c r="J169" i="3" s="1"/>
  <c r="H89" i="3"/>
  <c r="J89" i="3" s="1"/>
  <c r="H267" i="3"/>
  <c r="J267" i="3" s="1"/>
  <c r="H119" i="3"/>
  <c r="J119" i="3" s="1"/>
  <c r="H288" i="3"/>
  <c r="J288" i="3" s="1"/>
  <c r="H321" i="3"/>
  <c r="J321" i="3" s="1"/>
  <c r="H186" i="3"/>
  <c r="J186" i="3" s="1"/>
  <c r="H253" i="3"/>
  <c r="J253" i="3" s="1"/>
  <c r="H146" i="3"/>
  <c r="J146" i="3" s="1"/>
  <c r="H224" i="3"/>
  <c r="J224" i="3" s="1"/>
  <c r="H116" i="3"/>
  <c r="J116" i="3" s="1"/>
  <c r="H87" i="3"/>
  <c r="J87" i="3" s="1"/>
  <c r="H306" i="3"/>
  <c r="J306" i="3" s="1"/>
  <c r="H98" i="3"/>
  <c r="J98" i="3" s="1"/>
  <c r="H46" i="3"/>
  <c r="J46" i="3" s="1"/>
  <c r="H40" i="3"/>
  <c r="J40" i="3" s="1"/>
  <c r="H241" i="3"/>
  <c r="J241" i="3" s="1"/>
  <c r="H164" i="3"/>
  <c r="J164" i="3" s="1"/>
  <c r="H77" i="3"/>
  <c r="J77" i="3" s="1"/>
  <c r="H52" i="3"/>
  <c r="J52" i="3" s="1"/>
  <c r="H262" i="3"/>
  <c r="J262" i="3" s="1"/>
  <c r="H121" i="3"/>
  <c r="J121" i="3" s="1"/>
  <c r="H295" i="3"/>
  <c r="J295" i="3" s="1"/>
  <c r="H107" i="3"/>
  <c r="J107" i="3" s="1"/>
  <c r="H114" i="3"/>
  <c r="J114" i="3" s="1"/>
  <c r="H305" i="3"/>
  <c r="J305" i="3" s="1"/>
  <c r="H126" i="3"/>
  <c r="J126" i="3" s="1"/>
  <c r="H70" i="3"/>
  <c r="J70" i="3" s="1"/>
  <c r="H273" i="3"/>
  <c r="J273" i="3" s="1"/>
  <c r="H96" i="3"/>
  <c r="J96" i="3" s="1"/>
  <c r="H106" i="3"/>
  <c r="J106" i="3" s="1"/>
  <c r="H214" i="3"/>
  <c r="J214" i="3" s="1"/>
  <c r="H203" i="3"/>
  <c r="J203" i="3" s="1"/>
  <c r="H230" i="3"/>
  <c r="J230" i="3" s="1"/>
  <c r="H188" i="3"/>
  <c r="J188" i="3" s="1"/>
  <c r="H223" i="3"/>
  <c r="J223" i="3" s="1"/>
  <c r="H84" i="3"/>
  <c r="J84" i="3" s="1"/>
  <c r="H34" i="3"/>
  <c r="J34" i="3" s="1"/>
  <c r="H62" i="3"/>
  <c r="J62" i="3" s="1"/>
  <c r="H86" i="3"/>
  <c r="J86" i="3" s="1"/>
  <c r="H21" i="3"/>
  <c r="J21" i="3" s="1"/>
  <c r="H30" i="3"/>
  <c r="J30" i="3" s="1"/>
  <c r="H171" i="3"/>
  <c r="J171" i="3" s="1"/>
  <c r="H167" i="3"/>
  <c r="J167" i="3" s="1"/>
  <c r="H284" i="3"/>
  <c r="J284" i="3" s="1"/>
  <c r="H129" i="3"/>
  <c r="J129" i="3" s="1"/>
  <c r="H311" i="3"/>
  <c r="J311" i="3" s="1"/>
  <c r="H145" i="3"/>
  <c r="J145" i="3" s="1"/>
  <c r="H181" i="3"/>
  <c r="J181" i="3" s="1"/>
  <c r="H160" i="3"/>
  <c r="J160" i="3" s="1"/>
  <c r="H49" i="3"/>
  <c r="J49" i="3" s="1"/>
  <c r="H289" i="3"/>
  <c r="J289" i="3" s="1"/>
  <c r="H131" i="3"/>
  <c r="J131" i="3" s="1"/>
  <c r="H53" i="3"/>
  <c r="J53" i="3" s="1"/>
  <c r="H193" i="3"/>
  <c r="J193" i="3" s="1"/>
  <c r="H162" i="3"/>
  <c r="J162" i="3" s="1"/>
  <c r="H74" i="3"/>
  <c r="J74" i="3" s="1"/>
  <c r="H159" i="3"/>
  <c r="J159" i="3" s="1"/>
  <c r="H296" i="3"/>
  <c r="J296" i="3" s="1"/>
  <c r="H185" i="3"/>
  <c r="J185" i="3" s="1"/>
  <c r="H194" i="3"/>
  <c r="J194" i="3" s="1"/>
  <c r="H301" i="3"/>
  <c r="J301" i="3" s="1"/>
  <c r="H64" i="3"/>
  <c r="J64" i="3" s="1"/>
  <c r="H61" i="3"/>
  <c r="J61" i="3" s="1"/>
  <c r="H290" i="3"/>
  <c r="J290" i="3" s="1"/>
  <c r="H276" i="3"/>
  <c r="J276" i="3" s="1"/>
  <c r="H268" i="3"/>
  <c r="J268" i="3" s="1"/>
  <c r="H183" i="3"/>
  <c r="J183" i="3" s="1"/>
  <c r="H179" i="3"/>
  <c r="J179" i="3" s="1"/>
  <c r="H291" i="3"/>
  <c r="J291" i="3" s="1"/>
  <c r="H157" i="3"/>
  <c r="J157" i="3" s="1"/>
  <c r="H251" i="3"/>
  <c r="J251" i="3" s="1"/>
  <c r="H212" i="3"/>
  <c r="J212" i="3" s="1"/>
  <c r="H199" i="3"/>
  <c r="J199" i="3" s="1"/>
  <c r="H79" i="3"/>
  <c r="J79" i="3" s="1"/>
  <c r="H95" i="3"/>
  <c r="J95" i="3" s="1"/>
  <c r="H240" i="3"/>
  <c r="J240" i="3" s="1"/>
  <c r="H155" i="3"/>
  <c r="J155" i="3" s="1"/>
  <c r="H39" i="3"/>
  <c r="J39" i="3" s="1"/>
  <c r="H246" i="3"/>
  <c r="J246" i="3" s="1"/>
  <c r="H173" i="3"/>
  <c r="J173" i="3" s="1"/>
  <c r="H41" i="3"/>
  <c r="J41" i="3" s="1"/>
  <c r="H122" i="3"/>
  <c r="J122" i="3" s="1"/>
  <c r="H47" i="3"/>
  <c r="J47" i="3" s="1"/>
  <c r="H152" i="3"/>
  <c r="J152" i="3" s="1"/>
  <c r="H211" i="3"/>
  <c r="J211" i="3" s="1"/>
  <c r="H293" i="3"/>
  <c r="J293" i="3" s="1"/>
  <c r="H154" i="3"/>
  <c r="J154" i="3" s="1"/>
  <c r="H35" i="3"/>
  <c r="J35" i="3" s="1"/>
  <c r="H43" i="3"/>
  <c r="J43" i="3" s="1"/>
  <c r="H97" i="3"/>
  <c r="J97" i="3" s="1"/>
  <c r="H118" i="3"/>
  <c r="J118" i="3" s="1"/>
  <c r="H257" i="3"/>
  <c r="J257" i="3" s="1"/>
  <c r="H42" i="3"/>
  <c r="J42" i="3" s="1"/>
  <c r="H205" i="3"/>
  <c r="J205" i="3" s="1"/>
  <c r="H72" i="3"/>
  <c r="J72" i="3" s="1"/>
  <c r="H94" i="3"/>
  <c r="J94" i="3" s="1"/>
  <c r="H163" i="3"/>
  <c r="J163" i="3" s="1"/>
  <c r="H252" i="3"/>
  <c r="J252" i="3" s="1"/>
  <c r="H208" i="3"/>
  <c r="J208" i="3" s="1"/>
  <c r="H247" i="3"/>
  <c r="J247" i="3" s="1"/>
  <c r="H232" i="3"/>
  <c r="J232" i="3" s="1"/>
  <c r="H165" i="3"/>
  <c r="J165" i="3" s="1"/>
  <c r="H207" i="3"/>
  <c r="J207" i="3" s="1"/>
  <c r="H18" i="3"/>
  <c r="J18" i="3" s="1"/>
  <c r="H182" i="3"/>
  <c r="J182" i="3" s="1"/>
  <c r="H170" i="3"/>
  <c r="J170" i="3" s="1"/>
  <c r="H88" i="3"/>
  <c r="J88" i="3" s="1"/>
  <c r="H140" i="3"/>
  <c r="J140" i="3" s="1"/>
  <c r="H12" i="3"/>
  <c r="J12" i="3" s="1"/>
  <c r="H168" i="3"/>
  <c r="J168" i="3" s="1"/>
  <c r="H225" i="3"/>
  <c r="J225" i="3" s="1"/>
  <c r="H236" i="3"/>
  <c r="J236" i="3" s="1"/>
  <c r="H217" i="3"/>
  <c r="J217" i="3" s="1"/>
  <c r="H283" i="3"/>
  <c r="J283" i="3" s="1"/>
  <c r="H58" i="3"/>
  <c r="J58" i="3" s="1"/>
  <c r="H319" i="3"/>
  <c r="J319" i="3" s="1"/>
  <c r="H83" i="3"/>
  <c r="J83" i="3" s="1"/>
  <c r="H254" i="3"/>
  <c r="J254" i="3" s="1"/>
  <c r="H244" i="3"/>
  <c r="J244" i="3" s="1"/>
  <c r="H172" i="3"/>
  <c r="J172" i="3" s="1"/>
  <c r="H310" i="3"/>
  <c r="J310" i="3" s="1"/>
  <c r="H176" i="3"/>
  <c r="J176" i="3" s="1"/>
  <c r="H158" i="3"/>
  <c r="J158" i="3" s="1"/>
  <c r="H17" i="3"/>
  <c r="J17" i="3" s="1"/>
  <c r="H249" i="3"/>
  <c r="J249" i="3" s="1"/>
  <c r="H71" i="3"/>
  <c r="J71" i="3" s="1"/>
  <c r="H19" i="3"/>
  <c r="J19" i="3" s="1"/>
  <c r="H148" i="3"/>
  <c r="J148" i="3" s="1"/>
  <c r="H174" i="3"/>
  <c r="J174" i="3" s="1"/>
  <c r="H67" i="3"/>
  <c r="J67" i="3" s="1"/>
  <c r="H80" i="3"/>
  <c r="J80" i="3" s="1"/>
  <c r="H265" i="3"/>
  <c r="J265" i="3" s="1"/>
  <c r="H120" i="3"/>
  <c r="J120" i="3" s="1"/>
  <c r="H25" i="3"/>
  <c r="J25" i="3" s="1"/>
  <c r="H261" i="3"/>
  <c r="J261" i="3" s="1"/>
  <c r="H196" i="3"/>
  <c r="J196" i="3" s="1"/>
  <c r="H258" i="3"/>
  <c r="J258" i="3" s="1"/>
  <c r="H54" i="3"/>
  <c r="J54" i="3" s="1"/>
  <c r="H90" i="3"/>
  <c r="J90" i="3" s="1"/>
  <c r="H298" i="3"/>
  <c r="J298" i="3" s="1"/>
  <c r="H322" i="3"/>
  <c r="J322" i="3" s="1"/>
  <c r="H255" i="3"/>
  <c r="J255" i="3" s="1"/>
  <c r="H108" i="3"/>
  <c r="J108" i="3" s="1"/>
  <c r="H93" i="3"/>
  <c r="J93" i="3" s="1"/>
  <c r="H15" i="3"/>
  <c r="J15" i="3" s="1"/>
  <c r="H23" i="3"/>
  <c r="J23" i="3" s="1"/>
  <c r="H110" i="3"/>
  <c r="J110" i="3" s="1"/>
  <c r="H307" i="3"/>
  <c r="J307" i="3" s="1"/>
  <c r="H13" i="3"/>
  <c r="J13" i="3" s="1"/>
  <c r="H250" i="3"/>
  <c r="J250" i="3" s="1"/>
  <c r="H105" i="3"/>
  <c r="J105" i="3" s="1"/>
  <c r="H104" i="3"/>
  <c r="J104" i="3" s="1"/>
  <c r="H27" i="3"/>
  <c r="J27" i="3" s="1"/>
  <c r="H149" i="3"/>
  <c r="J149" i="3" s="1"/>
  <c r="H294" i="3"/>
  <c r="J294" i="3" s="1"/>
  <c r="H128" i="3"/>
  <c r="J128" i="3" s="1"/>
  <c r="H220" i="3"/>
  <c r="J220" i="3" s="1"/>
  <c r="H300" i="3"/>
  <c r="J300" i="3" s="1"/>
  <c r="H227" i="3"/>
  <c r="J227" i="3" s="1"/>
  <c r="H280" i="3"/>
  <c r="J280" i="3" s="1"/>
  <c r="H314" i="3"/>
  <c r="J314" i="3" s="1"/>
  <c r="H130" i="3"/>
  <c r="J130" i="3" s="1"/>
  <c r="H228" i="3"/>
  <c r="J228" i="3" s="1"/>
  <c r="H29" i="3"/>
  <c r="J29" i="3" s="1"/>
  <c r="H210" i="3"/>
  <c r="J210" i="3" s="1"/>
  <c r="H242" i="3"/>
  <c r="J242" i="3" s="1"/>
  <c r="H75" i="3"/>
  <c r="J75" i="3" s="1"/>
  <c r="H45" i="3"/>
  <c r="J45" i="3" s="1"/>
  <c r="H235" i="3"/>
  <c r="J235" i="3" s="1"/>
  <c r="H219" i="3"/>
  <c r="J219" i="3" s="1"/>
  <c r="H33" i="3"/>
  <c r="J33" i="3" s="1"/>
  <c r="H26" i="3"/>
  <c r="J26" i="3" s="1"/>
  <c r="H132" i="3"/>
  <c r="J132" i="3" s="1"/>
  <c r="H81" i="3"/>
  <c r="J81" i="3" s="1"/>
  <c r="H141" i="3"/>
  <c r="J141" i="3" s="1"/>
  <c r="H187" i="3"/>
  <c r="J187" i="3" s="1"/>
  <c r="H316" i="3"/>
  <c r="J316" i="3" s="1"/>
  <c r="H195" i="3"/>
  <c r="J195" i="3" s="1"/>
  <c r="H178" i="3"/>
  <c r="J178" i="3" s="1"/>
  <c r="H304" i="3"/>
  <c r="J304" i="3" s="1"/>
  <c r="H9" i="3"/>
  <c r="H7" i="3" l="1"/>
  <c r="H5" i="3" s="1"/>
  <c r="J9" i="3"/>
  <c r="J7" i="3" l="1"/>
  <c r="J5" i="3" s="1"/>
  <c r="K221" i="3" l="1"/>
  <c r="M221" i="3" s="1"/>
  <c r="K269" i="3"/>
  <c r="M269" i="3" s="1"/>
  <c r="K188" i="3"/>
  <c r="M188" i="3" s="1"/>
  <c r="K193" i="3"/>
  <c r="M193" i="3" s="1"/>
  <c r="K75" i="3"/>
  <c r="M75" i="3" s="1"/>
  <c r="K307" i="3"/>
  <c r="M307" i="3" s="1"/>
  <c r="K152" i="3"/>
  <c r="M152" i="3" s="1"/>
  <c r="K262" i="3"/>
  <c r="M262" i="3" s="1"/>
  <c r="K294" i="3"/>
  <c r="M294" i="3" s="1"/>
  <c r="K118" i="3"/>
  <c r="M118" i="3" s="1"/>
  <c r="K70" i="3"/>
  <c r="M70" i="3" s="1"/>
  <c r="K195" i="3"/>
  <c r="M195" i="3" s="1"/>
  <c r="K283" i="3"/>
  <c r="M283" i="3" s="1"/>
  <c r="K49" i="3"/>
  <c r="M49" i="3" s="1"/>
  <c r="K15" i="3"/>
  <c r="M15" i="3" s="1"/>
  <c r="K41" i="3"/>
  <c r="M41" i="3" s="1"/>
  <c r="K164" i="3"/>
  <c r="M164" i="3" s="1"/>
  <c r="K27" i="3"/>
  <c r="M27" i="3" s="1"/>
  <c r="K172" i="3"/>
  <c r="M172" i="3" s="1"/>
  <c r="K74" i="3"/>
  <c r="M74" i="3" s="1"/>
  <c r="K65" i="3"/>
  <c r="M65" i="3" s="1"/>
  <c r="K107" i="3"/>
  <c r="M107" i="3" s="1"/>
  <c r="K214" i="3"/>
  <c r="M214" i="3" s="1"/>
  <c r="K254" i="3"/>
  <c r="M254" i="3" s="1"/>
  <c r="K311" i="3"/>
  <c r="M311" i="3" s="1"/>
  <c r="K20" i="3"/>
  <c r="M20" i="3" s="1"/>
  <c r="K220" i="3"/>
  <c r="M220" i="3" s="1"/>
  <c r="K42" i="3"/>
  <c r="M42" i="3" s="1"/>
  <c r="K96" i="3"/>
  <c r="M96" i="3" s="1"/>
  <c r="K242" i="3"/>
  <c r="M242" i="3" s="1"/>
  <c r="K155" i="3"/>
  <c r="M155" i="3" s="1"/>
  <c r="K151" i="3"/>
  <c r="M151" i="3" s="1"/>
  <c r="K97" i="3"/>
  <c r="M97" i="3" s="1"/>
  <c r="K159" i="3"/>
  <c r="M159" i="3" s="1"/>
  <c r="K94" i="3"/>
  <c r="M94" i="3" s="1"/>
  <c r="K300" i="3"/>
  <c r="M300" i="3" s="1"/>
  <c r="K120" i="3"/>
  <c r="M120" i="3" s="1"/>
  <c r="K19" i="3"/>
  <c r="M19" i="3" s="1"/>
  <c r="K298" i="3"/>
  <c r="M298" i="3" s="1"/>
  <c r="K240" i="3"/>
  <c r="M240" i="3" s="1"/>
  <c r="K306" i="3"/>
  <c r="M306" i="3" s="1"/>
  <c r="K110" i="3"/>
  <c r="M110" i="3" s="1"/>
  <c r="K47" i="3"/>
  <c r="M47" i="3" s="1"/>
  <c r="K52" i="3"/>
  <c r="M52" i="3" s="1"/>
  <c r="K219" i="3"/>
  <c r="M219" i="3" s="1"/>
  <c r="K170" i="3"/>
  <c r="M170" i="3" s="1"/>
  <c r="K171" i="3"/>
  <c r="M171" i="3" s="1"/>
  <c r="K258" i="3"/>
  <c r="M258" i="3" s="1"/>
  <c r="K199" i="3"/>
  <c r="M199" i="3" s="1"/>
  <c r="K224" i="3"/>
  <c r="M224" i="3" s="1"/>
  <c r="K187" i="3"/>
  <c r="M187" i="3" s="1"/>
  <c r="K236" i="3"/>
  <c r="M236" i="3" s="1"/>
  <c r="K181" i="3"/>
  <c r="M181" i="3" s="1"/>
  <c r="K161" i="3"/>
  <c r="M161" i="3" s="1"/>
  <c r="K40" i="3"/>
  <c r="M40" i="3" s="1"/>
  <c r="K81" i="3"/>
  <c r="M81" i="3" s="1"/>
  <c r="K168" i="3"/>
  <c r="M168" i="3" s="1"/>
  <c r="K62" i="3"/>
  <c r="M62" i="3" s="1"/>
  <c r="K105" i="3"/>
  <c r="M105" i="3" s="1"/>
  <c r="K13" i="3"/>
  <c r="M13" i="3" s="1"/>
  <c r="K211" i="3"/>
  <c r="M211" i="3" s="1"/>
  <c r="K121" i="3"/>
  <c r="M121" i="3" s="1"/>
  <c r="K45" i="3"/>
  <c r="M45" i="3" s="1"/>
  <c r="K253" i="3"/>
  <c r="M253" i="3" s="1"/>
  <c r="K106" i="3"/>
  <c r="M106" i="3" s="1"/>
  <c r="K244" i="3"/>
  <c r="M244" i="3" s="1"/>
  <c r="K98" i="3"/>
  <c r="M98" i="3" s="1"/>
  <c r="K80" i="3"/>
  <c r="M80" i="3" s="1"/>
  <c r="K149" i="3"/>
  <c r="M149" i="3" s="1"/>
  <c r="K135" i="3"/>
  <c r="M135" i="3" s="1"/>
  <c r="K203" i="3"/>
  <c r="M203" i="3" s="1"/>
  <c r="K205" i="3"/>
  <c r="M205" i="3" s="1"/>
  <c r="K86" i="3"/>
  <c r="M86" i="3" s="1"/>
  <c r="K249" i="3"/>
  <c r="M249" i="3" s="1"/>
  <c r="K139" i="3"/>
  <c r="M139" i="3" s="1"/>
  <c r="K140" i="3"/>
  <c r="M140" i="3" s="1"/>
  <c r="K289" i="3"/>
  <c r="M289" i="3" s="1"/>
  <c r="K267" i="3"/>
  <c r="M267" i="3" s="1"/>
  <c r="K93" i="3"/>
  <c r="M93" i="3" s="1"/>
  <c r="K245" i="3"/>
  <c r="M245" i="3" s="1"/>
  <c r="K186" i="3"/>
  <c r="M186" i="3" s="1"/>
  <c r="K266" i="3"/>
  <c r="M266" i="3" s="1"/>
  <c r="K129" i="3"/>
  <c r="M129" i="3" s="1"/>
  <c r="K228" i="3"/>
  <c r="M228" i="3" s="1"/>
  <c r="K176" i="3"/>
  <c r="M176" i="3" s="1"/>
  <c r="K43" i="3"/>
  <c r="M43" i="3" s="1"/>
  <c r="K145" i="3"/>
  <c r="M145" i="3" s="1"/>
  <c r="K274" i="3"/>
  <c r="M274" i="3" s="1"/>
  <c r="K154" i="3"/>
  <c r="M154" i="3" s="1"/>
  <c r="K265" i="3"/>
  <c r="M265" i="3" s="1"/>
  <c r="K179" i="3"/>
  <c r="M179" i="3" s="1"/>
  <c r="K288" i="3"/>
  <c r="M288" i="3" s="1"/>
  <c r="K90" i="3"/>
  <c r="M90" i="3" s="1"/>
  <c r="K95" i="3"/>
  <c r="M95" i="3" s="1"/>
  <c r="K87" i="3"/>
  <c r="M87" i="3" s="1"/>
  <c r="K130" i="3"/>
  <c r="M130" i="3" s="1"/>
  <c r="K252" i="3"/>
  <c r="M252" i="3" s="1"/>
  <c r="K126" i="3"/>
  <c r="M126" i="3" s="1"/>
  <c r="K174" i="3"/>
  <c r="M174" i="3" s="1"/>
  <c r="K276" i="3"/>
  <c r="M276" i="3" s="1"/>
  <c r="K89" i="3"/>
  <c r="M89" i="3" s="1"/>
  <c r="K18" i="3"/>
  <c r="M18" i="3" s="1"/>
  <c r="K21" i="3"/>
  <c r="M21" i="3" s="1"/>
  <c r="K141" i="3"/>
  <c r="M141" i="3" s="1"/>
  <c r="K165" i="3"/>
  <c r="M165" i="3" s="1"/>
  <c r="K322" i="3"/>
  <c r="M322" i="3" s="1"/>
  <c r="K183" i="3"/>
  <c r="M183" i="3" s="1"/>
  <c r="K77" i="3"/>
  <c r="M77" i="3" s="1"/>
  <c r="K280" i="3"/>
  <c r="M280" i="3" s="1"/>
  <c r="K320" i="3"/>
  <c r="M320" i="3" s="1"/>
  <c r="K295" i="3"/>
  <c r="M295" i="3" s="1"/>
  <c r="K291" i="3"/>
  <c r="M291" i="3" s="1"/>
  <c r="K301" i="3"/>
  <c r="M301" i="3" s="1"/>
  <c r="K26" i="3"/>
  <c r="M26" i="3" s="1"/>
  <c r="K299" i="3"/>
  <c r="M299" i="3" s="1"/>
  <c r="K182" i="3"/>
  <c r="M182" i="3" s="1"/>
  <c r="K173" i="3"/>
  <c r="M173" i="3" s="1"/>
  <c r="K255" i="3"/>
  <c r="M255" i="3" s="1"/>
  <c r="K83" i="3"/>
  <c r="M83" i="3" s="1"/>
  <c r="K257" i="3"/>
  <c r="M257" i="3" s="1"/>
  <c r="K223" i="3"/>
  <c r="M223" i="3" s="1"/>
  <c r="K63" i="3"/>
  <c r="M63" i="3" s="1"/>
  <c r="K148" i="3"/>
  <c r="M148" i="3" s="1"/>
  <c r="K207" i="3"/>
  <c r="M207" i="3" s="1"/>
  <c r="K232" i="3"/>
  <c r="M232" i="3" s="1"/>
  <c r="K162" i="3"/>
  <c r="M162" i="3" s="1"/>
  <c r="K17" i="3"/>
  <c r="M17" i="3" s="1"/>
  <c r="K194" i="3"/>
  <c r="M194" i="3" s="1"/>
  <c r="K119" i="3"/>
  <c r="M119" i="3" s="1"/>
  <c r="K310" i="3"/>
  <c r="M310" i="3" s="1"/>
  <c r="K261" i="3"/>
  <c r="M261" i="3" s="1"/>
  <c r="K321" i="3"/>
  <c r="M321" i="3" s="1"/>
  <c r="K284" i="3"/>
  <c r="M284" i="3" s="1"/>
  <c r="K58" i="3"/>
  <c r="M58" i="3" s="1"/>
  <c r="K79" i="3"/>
  <c r="M79" i="3" s="1"/>
  <c r="K316" i="3"/>
  <c r="M316" i="3" s="1"/>
  <c r="K251" i="3"/>
  <c r="M251" i="3" s="1"/>
  <c r="K208" i="3"/>
  <c r="M208" i="3" s="1"/>
  <c r="K314" i="3"/>
  <c r="M314" i="3" s="1"/>
  <c r="K71" i="3"/>
  <c r="M71" i="3" s="1"/>
  <c r="K34" i="3"/>
  <c r="M34" i="3" s="1"/>
  <c r="K304" i="3"/>
  <c r="M304" i="3" s="1"/>
  <c r="K319" i="3"/>
  <c r="M319" i="3" s="1"/>
  <c r="K131" i="3"/>
  <c r="M131" i="3" s="1"/>
  <c r="K225" i="3"/>
  <c r="M225" i="3" s="1"/>
  <c r="K158" i="3"/>
  <c r="M158" i="3" s="1"/>
  <c r="K185" i="3"/>
  <c r="M185" i="3" s="1"/>
  <c r="K44" i="3"/>
  <c r="M44" i="3" s="1"/>
  <c r="K23" i="3"/>
  <c r="M23" i="3" s="1"/>
  <c r="K122" i="3"/>
  <c r="M122" i="3" s="1"/>
  <c r="K116" i="3"/>
  <c r="M116" i="3" s="1"/>
  <c r="K217" i="3"/>
  <c r="M217" i="3" s="1"/>
  <c r="K160" i="3"/>
  <c r="M160" i="3" s="1"/>
  <c r="K264" i="3"/>
  <c r="M264" i="3" s="1"/>
  <c r="K104" i="3"/>
  <c r="M104" i="3" s="1"/>
  <c r="K35" i="3"/>
  <c r="M35" i="3" s="1"/>
  <c r="K114" i="3"/>
  <c r="M114" i="3" s="1"/>
  <c r="K72" i="3"/>
  <c r="M72" i="3" s="1"/>
  <c r="K38" i="3"/>
  <c r="M38" i="3" s="1"/>
  <c r="K250" i="3"/>
  <c r="M250" i="3" s="1"/>
  <c r="K293" i="3"/>
  <c r="M293" i="3" s="1"/>
  <c r="K46" i="3"/>
  <c r="M46" i="3" s="1"/>
  <c r="K178" i="3"/>
  <c r="M178" i="3" s="1"/>
  <c r="K54" i="3"/>
  <c r="M54" i="3" s="1"/>
  <c r="K30" i="3"/>
  <c r="M30" i="3" s="1"/>
  <c r="K241" i="3"/>
  <c r="M241" i="3" s="1"/>
  <c r="K39" i="3"/>
  <c r="M39" i="3" s="1"/>
  <c r="K53" i="3"/>
  <c r="M53" i="3" s="1"/>
  <c r="K128" i="3"/>
  <c r="M128" i="3" s="1"/>
  <c r="K246" i="3"/>
  <c r="M246" i="3" s="1"/>
  <c r="K305" i="3"/>
  <c r="M305" i="3" s="1"/>
  <c r="K169" i="3"/>
  <c r="M169" i="3" s="1"/>
  <c r="K210" i="3"/>
  <c r="M210" i="3" s="1"/>
  <c r="K29" i="3"/>
  <c r="M29" i="3" s="1"/>
  <c r="K247" i="3"/>
  <c r="M247" i="3" s="1"/>
  <c r="K84" i="3"/>
  <c r="M84" i="3" s="1"/>
  <c r="K33" i="3"/>
  <c r="M33" i="3" s="1"/>
  <c r="K88" i="3"/>
  <c r="M88" i="3" s="1"/>
  <c r="K167" i="3"/>
  <c r="M167" i="3" s="1"/>
  <c r="K227" i="3"/>
  <c r="M227" i="3" s="1"/>
  <c r="K67" i="3"/>
  <c r="M67" i="3" s="1"/>
  <c r="K268" i="3"/>
  <c r="M268" i="3" s="1"/>
  <c r="K278" i="3"/>
  <c r="M278" i="3" s="1"/>
  <c r="K163" i="3"/>
  <c r="M163" i="3" s="1"/>
  <c r="K230" i="3"/>
  <c r="M230" i="3" s="1"/>
  <c r="K235" i="3"/>
  <c r="M235" i="3" s="1"/>
  <c r="K196" i="3"/>
  <c r="M196" i="3" s="1"/>
  <c r="K212" i="3"/>
  <c r="M212" i="3" s="1"/>
  <c r="K146" i="3"/>
  <c r="M146" i="3" s="1"/>
  <c r="K61" i="3"/>
  <c r="M61" i="3" s="1"/>
  <c r="K108" i="3"/>
  <c r="M108" i="3" s="1"/>
  <c r="K25" i="3"/>
  <c r="M25" i="3" s="1"/>
  <c r="K157" i="3"/>
  <c r="M157" i="3" s="1"/>
  <c r="K76" i="3"/>
  <c r="M76" i="3" s="1"/>
  <c r="K132" i="3"/>
  <c r="M132" i="3" s="1"/>
  <c r="K12" i="3"/>
  <c r="M12" i="3" s="1"/>
  <c r="K273" i="3"/>
  <c r="M273" i="3" s="1"/>
  <c r="K296" i="3"/>
  <c r="M296" i="3" s="1"/>
  <c r="K290" i="3"/>
  <c r="M290" i="3" s="1"/>
  <c r="K64" i="3"/>
  <c r="M64" i="3" s="1"/>
  <c r="K9" i="3"/>
  <c r="K7" i="3" l="1"/>
  <c r="K5" i="3" s="1"/>
  <c r="M9" i="3"/>
  <c r="M7" i="3" l="1"/>
  <c r="M5" i="3" s="1"/>
  <c r="N193" i="3" l="1"/>
  <c r="Q193" i="3" s="1"/>
  <c r="T193" i="3" s="1"/>
  <c r="V193" i="3" s="1"/>
  <c r="W193" i="3" s="1"/>
  <c r="N188" i="3"/>
  <c r="Q188" i="3" s="1"/>
  <c r="T188" i="3" s="1"/>
  <c r="V188" i="3" s="1"/>
  <c r="W188" i="3" s="1"/>
  <c r="N221" i="3"/>
  <c r="Q221" i="3" s="1"/>
  <c r="T221" i="3" s="1"/>
  <c r="V221" i="3" s="1"/>
  <c r="W221" i="3" s="1"/>
  <c r="N269" i="3"/>
  <c r="Q269" i="3" s="1"/>
  <c r="T269" i="3" s="1"/>
  <c r="V269" i="3" s="1"/>
  <c r="W269" i="3" s="1"/>
  <c r="N54" i="3"/>
  <c r="Q54" i="3" s="1"/>
  <c r="T54" i="3" s="1"/>
  <c r="V54" i="3" s="1"/>
  <c r="W54" i="3" s="1"/>
  <c r="N104" i="3"/>
  <c r="Q104" i="3" s="1"/>
  <c r="T104" i="3" s="1"/>
  <c r="V104" i="3" s="1"/>
  <c r="W104" i="3" s="1"/>
  <c r="N179" i="3"/>
  <c r="Q179" i="3" s="1"/>
  <c r="T179" i="3" s="1"/>
  <c r="V179" i="3" s="1"/>
  <c r="W179" i="3" s="1"/>
  <c r="N220" i="3"/>
  <c r="Q220" i="3" s="1"/>
  <c r="T220" i="3" s="1"/>
  <c r="V220" i="3" s="1"/>
  <c r="W220" i="3" s="1"/>
  <c r="N88" i="3"/>
  <c r="Q88" i="3" s="1"/>
  <c r="T88" i="3" s="1"/>
  <c r="V88" i="3" s="1"/>
  <c r="W88" i="3" s="1"/>
  <c r="N26" i="3"/>
  <c r="Q26" i="3" s="1"/>
  <c r="T26" i="3" s="1"/>
  <c r="V26" i="3" s="1"/>
  <c r="W26" i="3" s="1"/>
  <c r="N224" i="3"/>
  <c r="Q224" i="3" s="1"/>
  <c r="T224" i="3" s="1"/>
  <c r="V224" i="3" s="1"/>
  <c r="W224" i="3" s="1"/>
  <c r="N42" i="3"/>
  <c r="Q42" i="3" s="1"/>
  <c r="T42" i="3" s="1"/>
  <c r="V42" i="3" s="1"/>
  <c r="W42" i="3" s="1"/>
  <c r="N160" i="3"/>
  <c r="Q160" i="3" s="1"/>
  <c r="T160" i="3" s="1"/>
  <c r="V160" i="3" s="1"/>
  <c r="W160" i="3" s="1"/>
  <c r="N154" i="3"/>
  <c r="Q154" i="3" s="1"/>
  <c r="T154" i="3" s="1"/>
  <c r="V154" i="3" s="1"/>
  <c r="W154" i="3" s="1"/>
  <c r="N311" i="3"/>
  <c r="Q311" i="3" s="1"/>
  <c r="T311" i="3" s="1"/>
  <c r="V311" i="3" s="1"/>
  <c r="W311" i="3" s="1"/>
  <c r="N25" i="3"/>
  <c r="Q25" i="3" s="1"/>
  <c r="T25" i="3" s="1"/>
  <c r="V25" i="3" s="1"/>
  <c r="W25" i="3" s="1"/>
  <c r="N194" i="3"/>
  <c r="Q194" i="3" s="1"/>
  <c r="T194" i="3" s="1"/>
  <c r="V194" i="3" s="1"/>
  <c r="W194" i="3" s="1"/>
  <c r="N253" i="3"/>
  <c r="Q253" i="3" s="1"/>
  <c r="T253" i="3" s="1"/>
  <c r="V253" i="3" s="1"/>
  <c r="W253" i="3" s="1"/>
  <c r="N169" i="3"/>
  <c r="Q169" i="3" s="1"/>
  <c r="T169" i="3" s="1"/>
  <c r="V169" i="3" s="1"/>
  <c r="W169" i="3" s="1"/>
  <c r="N39" i="3"/>
  <c r="Q39" i="3" s="1"/>
  <c r="T39" i="3" s="1"/>
  <c r="V39" i="3" s="1"/>
  <c r="W39" i="3" s="1"/>
  <c r="N21" i="3"/>
  <c r="Q21" i="3" s="1"/>
  <c r="T21" i="3" s="1"/>
  <c r="V21" i="3" s="1"/>
  <c r="W21" i="3" s="1"/>
  <c r="N298" i="3"/>
  <c r="Q298" i="3" s="1"/>
  <c r="T298" i="3" s="1"/>
  <c r="V298" i="3" s="1"/>
  <c r="W298" i="3" s="1"/>
  <c r="N300" i="3"/>
  <c r="Q300" i="3" s="1"/>
  <c r="T300" i="3" s="1"/>
  <c r="V300" i="3" s="1"/>
  <c r="W300" i="3" s="1"/>
  <c r="N304" i="3"/>
  <c r="Q304" i="3" s="1"/>
  <c r="T304" i="3" s="1"/>
  <c r="V304" i="3" s="1"/>
  <c r="W304" i="3" s="1"/>
  <c r="N267" i="3"/>
  <c r="Q267" i="3" s="1"/>
  <c r="T267" i="3" s="1"/>
  <c r="N49" i="3"/>
  <c r="Q49" i="3" s="1"/>
  <c r="T49" i="3" s="1"/>
  <c r="V49" i="3" s="1"/>
  <c r="W49" i="3" s="1"/>
  <c r="N210" i="3"/>
  <c r="Q210" i="3" s="1"/>
  <c r="T210" i="3" s="1"/>
  <c r="V210" i="3" s="1"/>
  <c r="W210" i="3" s="1"/>
  <c r="N280" i="3"/>
  <c r="Q280" i="3" s="1"/>
  <c r="T280" i="3" s="1"/>
  <c r="V280" i="3" s="1"/>
  <c r="W280" i="3" s="1"/>
  <c r="N219" i="3"/>
  <c r="Q219" i="3" s="1"/>
  <c r="T219" i="3" s="1"/>
  <c r="V219" i="3" s="1"/>
  <c r="W219" i="3" s="1"/>
  <c r="N225" i="3"/>
  <c r="Q225" i="3" s="1"/>
  <c r="T225" i="3" s="1"/>
  <c r="V225" i="3" s="1"/>
  <c r="W225" i="3" s="1"/>
  <c r="N186" i="3"/>
  <c r="Q186" i="3" s="1"/>
  <c r="T186" i="3" s="1"/>
  <c r="V186" i="3" s="1"/>
  <c r="W186" i="3" s="1"/>
  <c r="N164" i="3"/>
  <c r="Q164" i="3" s="1"/>
  <c r="T164" i="3" s="1"/>
  <c r="V164" i="3" s="1"/>
  <c r="W164" i="3" s="1"/>
  <c r="N163" i="3"/>
  <c r="Q163" i="3" s="1"/>
  <c r="T163" i="3" s="1"/>
  <c r="V163" i="3" s="1"/>
  <c r="W163" i="3" s="1"/>
  <c r="N257" i="3"/>
  <c r="Q257" i="3" s="1"/>
  <c r="T257" i="3" s="1"/>
  <c r="V257" i="3" s="1"/>
  <c r="W257" i="3" s="1"/>
  <c r="N81" i="3"/>
  <c r="Q81" i="3" s="1"/>
  <c r="T81" i="3" s="1"/>
  <c r="V81" i="3" s="1"/>
  <c r="W81" i="3" s="1"/>
  <c r="N38" i="3"/>
  <c r="Q38" i="3" s="1"/>
  <c r="T38" i="3" s="1"/>
  <c r="V38" i="3" s="1"/>
  <c r="W38" i="3" s="1"/>
  <c r="N87" i="3"/>
  <c r="Q87" i="3" s="1"/>
  <c r="T87" i="3" s="1"/>
  <c r="V87" i="3" s="1"/>
  <c r="W87" i="3" s="1"/>
  <c r="N296" i="3"/>
  <c r="Q296" i="3" s="1"/>
  <c r="T296" i="3" s="1"/>
  <c r="V296" i="3" s="1"/>
  <c r="W296" i="3" s="1"/>
  <c r="N135" i="3"/>
  <c r="Q135" i="3" s="1"/>
  <c r="T135" i="3" s="1"/>
  <c r="V135" i="3" s="1"/>
  <c r="W135" i="3" s="1"/>
  <c r="N307" i="3"/>
  <c r="Q307" i="3" s="1"/>
  <c r="T307" i="3" s="1"/>
  <c r="V307" i="3" s="1"/>
  <c r="W307" i="3" s="1"/>
  <c r="N89" i="3"/>
  <c r="Q89" i="3" s="1"/>
  <c r="T89" i="3" s="1"/>
  <c r="V89" i="3" s="1"/>
  <c r="W89" i="3" s="1"/>
  <c r="N17" i="3"/>
  <c r="Q17" i="3" s="1"/>
  <c r="T17" i="3" s="1"/>
  <c r="V17" i="3" s="1"/>
  <c r="W17" i="3" s="1"/>
  <c r="N19" i="3"/>
  <c r="Q19" i="3" s="1"/>
  <c r="T19" i="3" s="1"/>
  <c r="V19" i="3" s="1"/>
  <c r="W19" i="3" s="1"/>
  <c r="N75" i="3"/>
  <c r="Q75" i="3" s="1"/>
  <c r="T75" i="3" s="1"/>
  <c r="V75" i="3" s="1"/>
  <c r="W75" i="3" s="1"/>
  <c r="N77" i="3"/>
  <c r="Q77" i="3" s="1"/>
  <c r="T77" i="3" s="1"/>
  <c r="V77" i="3" s="1"/>
  <c r="W77" i="3" s="1"/>
  <c r="N185" i="3"/>
  <c r="Q185" i="3" s="1"/>
  <c r="T185" i="3" s="1"/>
  <c r="V185" i="3" s="1"/>
  <c r="W185" i="3" s="1"/>
  <c r="N129" i="3"/>
  <c r="Q129" i="3" s="1"/>
  <c r="T129" i="3" s="1"/>
  <c r="V129" i="3" s="1"/>
  <c r="W129" i="3" s="1"/>
  <c r="N172" i="3"/>
  <c r="Q172" i="3" s="1"/>
  <c r="T172" i="3" s="1"/>
  <c r="V172" i="3" s="1"/>
  <c r="W172" i="3" s="1"/>
  <c r="N246" i="3"/>
  <c r="Q246" i="3" s="1"/>
  <c r="T246" i="3" s="1"/>
  <c r="V246" i="3" s="1"/>
  <c r="W246" i="3" s="1"/>
  <c r="N322" i="3"/>
  <c r="Q322" i="3" s="1"/>
  <c r="T322" i="3" s="1"/>
  <c r="V322" i="3" s="1"/>
  <c r="W322" i="3" s="1"/>
  <c r="N110" i="3"/>
  <c r="Q110" i="3" s="1"/>
  <c r="T110" i="3" s="1"/>
  <c r="V110" i="3" s="1"/>
  <c r="W110" i="3" s="1"/>
  <c r="N182" i="3"/>
  <c r="Q182" i="3" s="1"/>
  <c r="T182" i="3" s="1"/>
  <c r="V182" i="3" s="1"/>
  <c r="W182" i="3" s="1"/>
  <c r="N155" i="3"/>
  <c r="Q155" i="3" s="1"/>
  <c r="T155" i="3" s="1"/>
  <c r="V155" i="3" s="1"/>
  <c r="W155" i="3" s="1"/>
  <c r="N58" i="3"/>
  <c r="Q58" i="3" s="1"/>
  <c r="T58" i="3" s="1"/>
  <c r="V58" i="3" s="1"/>
  <c r="W58" i="3" s="1"/>
  <c r="N30" i="3"/>
  <c r="Q30" i="3" s="1"/>
  <c r="T30" i="3" s="1"/>
  <c r="V30" i="3" s="1"/>
  <c r="W30" i="3" s="1"/>
  <c r="N120" i="3"/>
  <c r="Q120" i="3" s="1"/>
  <c r="T120" i="3" s="1"/>
  <c r="V120" i="3" s="1"/>
  <c r="W120" i="3" s="1"/>
  <c r="N45" i="3"/>
  <c r="Q45" i="3" s="1"/>
  <c r="T45" i="3" s="1"/>
  <c r="V45" i="3" s="1"/>
  <c r="W45" i="3" s="1"/>
  <c r="N273" i="3"/>
  <c r="Q273" i="3" s="1"/>
  <c r="T273" i="3" s="1"/>
  <c r="V273" i="3" s="1"/>
  <c r="W273" i="3" s="1"/>
  <c r="N195" i="3"/>
  <c r="Q195" i="3" s="1"/>
  <c r="T195" i="3" s="1"/>
  <c r="V195" i="3" s="1"/>
  <c r="W195" i="3" s="1"/>
  <c r="N314" i="3"/>
  <c r="Q314" i="3" s="1"/>
  <c r="T314" i="3" s="1"/>
  <c r="V314" i="3" s="1"/>
  <c r="W314" i="3" s="1"/>
  <c r="N139" i="3"/>
  <c r="Q139" i="3" s="1"/>
  <c r="T139" i="3" s="1"/>
  <c r="V139" i="3" s="1"/>
  <c r="W139" i="3" s="1"/>
  <c r="N70" i="3"/>
  <c r="Q70" i="3" s="1"/>
  <c r="T70" i="3" s="1"/>
  <c r="V70" i="3" s="1"/>
  <c r="W70" i="3" s="1"/>
  <c r="N46" i="3"/>
  <c r="Q46" i="3" s="1"/>
  <c r="T46" i="3" s="1"/>
  <c r="V46" i="3" s="1"/>
  <c r="W46" i="3" s="1"/>
  <c r="N126" i="3"/>
  <c r="Q126" i="3" s="1"/>
  <c r="T126" i="3" s="1"/>
  <c r="V126" i="3" s="1"/>
  <c r="W126" i="3" s="1"/>
  <c r="N159" i="3"/>
  <c r="Q159" i="3" s="1"/>
  <c r="T159" i="3" s="1"/>
  <c r="V159" i="3" s="1"/>
  <c r="W159" i="3" s="1"/>
  <c r="N251" i="3"/>
  <c r="Q251" i="3" s="1"/>
  <c r="T251" i="3" s="1"/>
  <c r="V251" i="3" s="1"/>
  <c r="W251" i="3" s="1"/>
  <c r="N86" i="3"/>
  <c r="Q86" i="3" s="1"/>
  <c r="T86" i="3" s="1"/>
  <c r="V86" i="3" s="1"/>
  <c r="W86" i="3" s="1"/>
  <c r="N294" i="3"/>
  <c r="Q294" i="3" s="1"/>
  <c r="T294" i="3" s="1"/>
  <c r="V294" i="3" s="1"/>
  <c r="W294" i="3" s="1"/>
  <c r="N84" i="3"/>
  <c r="Q84" i="3" s="1"/>
  <c r="T84" i="3" s="1"/>
  <c r="V84" i="3" s="1"/>
  <c r="W84" i="3" s="1"/>
  <c r="N291" i="3"/>
  <c r="Q291" i="3" s="1"/>
  <c r="T291" i="3" s="1"/>
  <c r="V291" i="3" s="1"/>
  <c r="W291" i="3" s="1"/>
  <c r="N258" i="3"/>
  <c r="Q258" i="3" s="1"/>
  <c r="T258" i="3" s="1"/>
  <c r="V258" i="3" s="1"/>
  <c r="W258" i="3" s="1"/>
  <c r="N80" i="3"/>
  <c r="Q80" i="3" s="1"/>
  <c r="T80" i="3" s="1"/>
  <c r="V80" i="3" s="1"/>
  <c r="W80" i="3" s="1"/>
  <c r="N116" i="3"/>
  <c r="Q116" i="3" s="1"/>
  <c r="T116" i="3" s="1"/>
  <c r="V116" i="3" s="1"/>
  <c r="W116" i="3" s="1"/>
  <c r="N145" i="3"/>
  <c r="Q145" i="3" s="1"/>
  <c r="T145" i="3" s="1"/>
  <c r="V145" i="3" s="1"/>
  <c r="W145" i="3" s="1"/>
  <c r="N214" i="3"/>
  <c r="Q214" i="3" s="1"/>
  <c r="T214" i="3" s="1"/>
  <c r="V214" i="3" s="1"/>
  <c r="W214" i="3" s="1"/>
  <c r="N61" i="3"/>
  <c r="Q61" i="3" s="1"/>
  <c r="T61" i="3" s="1"/>
  <c r="V61" i="3" s="1"/>
  <c r="W61" i="3" s="1"/>
  <c r="N162" i="3"/>
  <c r="Q162" i="3" s="1"/>
  <c r="T162" i="3" s="1"/>
  <c r="V162" i="3" s="1"/>
  <c r="W162" i="3" s="1"/>
  <c r="N121" i="3"/>
  <c r="Q121" i="3" s="1"/>
  <c r="T121" i="3" s="1"/>
  <c r="V121" i="3" s="1"/>
  <c r="W121" i="3" s="1"/>
  <c r="N44" i="3"/>
  <c r="Q44" i="3" s="1"/>
  <c r="T44" i="3" s="1"/>
  <c r="V44" i="3" s="1"/>
  <c r="W44" i="3" s="1"/>
  <c r="N114" i="3"/>
  <c r="Q114" i="3" s="1"/>
  <c r="T114" i="3" s="1"/>
  <c r="V114" i="3" s="1"/>
  <c r="W114" i="3" s="1"/>
  <c r="N90" i="3"/>
  <c r="Q90" i="3" s="1"/>
  <c r="T90" i="3" s="1"/>
  <c r="V90" i="3" s="1"/>
  <c r="W90" i="3" s="1"/>
  <c r="N96" i="3"/>
  <c r="Q96" i="3" s="1"/>
  <c r="T96" i="3" s="1"/>
  <c r="V96" i="3" s="1"/>
  <c r="W96" i="3" s="1"/>
  <c r="N167" i="3"/>
  <c r="Q167" i="3" s="1"/>
  <c r="T167" i="3" s="1"/>
  <c r="V167" i="3" s="1"/>
  <c r="W167" i="3" s="1"/>
  <c r="N208" i="3"/>
  <c r="Q208" i="3" s="1"/>
  <c r="T208" i="3" s="1"/>
  <c r="V208" i="3" s="1"/>
  <c r="W208" i="3" s="1"/>
  <c r="N33" i="3"/>
  <c r="Q33" i="3" s="1"/>
  <c r="T33" i="3" s="1"/>
  <c r="V33" i="3" s="1"/>
  <c r="W33" i="3" s="1"/>
  <c r="N288" i="3"/>
  <c r="Q288" i="3" s="1"/>
  <c r="T288" i="3" s="1"/>
  <c r="V288" i="3" s="1"/>
  <c r="W288" i="3" s="1"/>
  <c r="N254" i="3"/>
  <c r="Q254" i="3" s="1"/>
  <c r="T254" i="3" s="1"/>
  <c r="V254" i="3" s="1"/>
  <c r="W254" i="3" s="1"/>
  <c r="N241" i="3"/>
  <c r="Q241" i="3" s="1"/>
  <c r="T241" i="3" s="1"/>
  <c r="V241" i="3" s="1"/>
  <c r="W241" i="3" s="1"/>
  <c r="N149" i="3"/>
  <c r="Q149" i="3" s="1"/>
  <c r="T149" i="3" s="1"/>
  <c r="V149" i="3" s="1"/>
  <c r="W149" i="3" s="1"/>
  <c r="N132" i="3"/>
  <c r="Q132" i="3" s="1"/>
  <c r="T132" i="3" s="1"/>
  <c r="V132" i="3" s="1"/>
  <c r="W132" i="3" s="1"/>
  <c r="N261" i="3"/>
  <c r="Q261" i="3" s="1"/>
  <c r="T261" i="3" s="1"/>
  <c r="V261" i="3" s="1"/>
  <c r="W261" i="3" s="1"/>
  <c r="N98" i="3"/>
  <c r="Q98" i="3" s="1"/>
  <c r="T98" i="3" s="1"/>
  <c r="V98" i="3" s="1"/>
  <c r="W98" i="3" s="1"/>
  <c r="N212" i="3"/>
  <c r="Q212" i="3" s="1"/>
  <c r="T212" i="3" s="1"/>
  <c r="V212" i="3" s="1"/>
  <c r="W212" i="3" s="1"/>
  <c r="N264" i="3"/>
  <c r="Q264" i="3" s="1"/>
  <c r="T264" i="3" s="1"/>
  <c r="V264" i="3" s="1"/>
  <c r="W264" i="3" s="1"/>
  <c r="N265" i="3"/>
  <c r="Q265" i="3" s="1"/>
  <c r="T265" i="3" s="1"/>
  <c r="V265" i="3" s="1"/>
  <c r="W265" i="3" s="1"/>
  <c r="N20" i="3"/>
  <c r="Q20" i="3" s="1"/>
  <c r="T20" i="3" s="1"/>
  <c r="V20" i="3" s="1"/>
  <c r="W20" i="3" s="1"/>
  <c r="N157" i="3"/>
  <c r="Q157" i="3" s="1"/>
  <c r="T157" i="3" s="1"/>
  <c r="V157" i="3" s="1"/>
  <c r="W157" i="3" s="1"/>
  <c r="N119" i="3"/>
  <c r="Q119" i="3" s="1"/>
  <c r="T119" i="3" s="1"/>
  <c r="V119" i="3" s="1"/>
  <c r="W119" i="3" s="1"/>
  <c r="N106" i="3"/>
  <c r="Q106" i="3" s="1"/>
  <c r="T106" i="3" s="1"/>
  <c r="V106" i="3" s="1"/>
  <c r="W106" i="3" s="1"/>
  <c r="N12" i="3"/>
  <c r="Q12" i="3" s="1"/>
  <c r="T12" i="3" s="1"/>
  <c r="V12" i="3" s="1"/>
  <c r="W12" i="3" s="1"/>
  <c r="N53" i="3"/>
  <c r="Q53" i="3" s="1"/>
  <c r="T53" i="3" s="1"/>
  <c r="V53" i="3" s="1"/>
  <c r="W53" i="3" s="1"/>
  <c r="N141" i="3"/>
  <c r="Q141" i="3" s="1"/>
  <c r="T141" i="3" s="1"/>
  <c r="V141" i="3" s="1"/>
  <c r="W141" i="3" s="1"/>
  <c r="N240" i="3"/>
  <c r="N52" i="3"/>
  <c r="Q52" i="3" s="1"/>
  <c r="T52" i="3" s="1"/>
  <c r="V52" i="3" s="1"/>
  <c r="W52" i="3" s="1"/>
  <c r="N319" i="3"/>
  <c r="Q319" i="3" s="1"/>
  <c r="T319" i="3" s="1"/>
  <c r="V319" i="3" s="1"/>
  <c r="W319" i="3" s="1"/>
  <c r="N93" i="3"/>
  <c r="Q93" i="3" s="1"/>
  <c r="T93" i="3" s="1"/>
  <c r="V93" i="3" s="1"/>
  <c r="W93" i="3" s="1"/>
  <c r="N15" i="3"/>
  <c r="Q15" i="3" s="1"/>
  <c r="T15" i="3" s="1"/>
  <c r="V15" i="3" s="1"/>
  <c r="W15" i="3" s="1"/>
  <c r="N268" i="3"/>
  <c r="Q268" i="3" s="1"/>
  <c r="T268" i="3" s="1"/>
  <c r="V268" i="3" s="1"/>
  <c r="W268" i="3" s="1"/>
  <c r="N255" i="3"/>
  <c r="Q255" i="3" s="1"/>
  <c r="T255" i="3" s="1"/>
  <c r="V255" i="3" s="1"/>
  <c r="W255" i="3" s="1"/>
  <c r="N161" i="3"/>
  <c r="Q161" i="3" s="1"/>
  <c r="T161" i="3" s="1"/>
  <c r="V161" i="3" s="1"/>
  <c r="W161" i="3" s="1"/>
  <c r="N228" i="3"/>
  <c r="Q228" i="3" s="1"/>
  <c r="T228" i="3" s="1"/>
  <c r="V228" i="3" s="1"/>
  <c r="W228" i="3" s="1"/>
  <c r="N23" i="3"/>
  <c r="Q23" i="3" s="1"/>
  <c r="T23" i="3" s="1"/>
  <c r="V23" i="3" s="1"/>
  <c r="W23" i="3" s="1"/>
  <c r="N176" i="3"/>
  <c r="Q176" i="3" s="1"/>
  <c r="T176" i="3" s="1"/>
  <c r="V176" i="3" s="1"/>
  <c r="W176" i="3" s="1"/>
  <c r="N65" i="3"/>
  <c r="Q65" i="3" s="1"/>
  <c r="T65" i="3" s="1"/>
  <c r="V65" i="3" s="1"/>
  <c r="W65" i="3" s="1"/>
  <c r="N187" i="3"/>
  <c r="Q187" i="3" s="1"/>
  <c r="T187" i="3" s="1"/>
  <c r="V187" i="3" s="1"/>
  <c r="W187" i="3" s="1"/>
  <c r="N249" i="3"/>
  <c r="Q249" i="3" s="1"/>
  <c r="T249" i="3" s="1"/>
  <c r="V249" i="3" s="1"/>
  <c r="W249" i="3" s="1"/>
  <c r="N301" i="3"/>
  <c r="Q301" i="3" s="1"/>
  <c r="T301" i="3" s="1"/>
  <c r="V301" i="3" s="1"/>
  <c r="W301" i="3" s="1"/>
  <c r="N217" i="3"/>
  <c r="Q217" i="3" s="1"/>
  <c r="T217" i="3" s="1"/>
  <c r="V217" i="3" s="1"/>
  <c r="W217" i="3" s="1"/>
  <c r="N108" i="3"/>
  <c r="Q108" i="3" s="1"/>
  <c r="T108" i="3" s="1"/>
  <c r="V108" i="3" s="1"/>
  <c r="W108" i="3" s="1"/>
  <c r="N18" i="3"/>
  <c r="Q18" i="3" s="1"/>
  <c r="T18" i="3" s="1"/>
  <c r="V18" i="3" s="1"/>
  <c r="W18" i="3" s="1"/>
  <c r="N67" i="3"/>
  <c r="Q67" i="3" s="1"/>
  <c r="T67" i="3" s="1"/>
  <c r="V67" i="3" s="1"/>
  <c r="W67" i="3" s="1"/>
  <c r="N196" i="3"/>
  <c r="Q196" i="3" s="1"/>
  <c r="T196" i="3" s="1"/>
  <c r="V196" i="3" s="1"/>
  <c r="W196" i="3" s="1"/>
  <c r="N148" i="3"/>
  <c r="Q148" i="3" s="1"/>
  <c r="T148" i="3" s="1"/>
  <c r="V148" i="3" s="1"/>
  <c r="W148" i="3" s="1"/>
  <c r="N105" i="3"/>
  <c r="Q105" i="3" s="1"/>
  <c r="T105" i="3" s="1"/>
  <c r="V105" i="3" s="1"/>
  <c r="W105" i="3" s="1"/>
  <c r="N207" i="3"/>
  <c r="Q207" i="3" s="1"/>
  <c r="T207" i="3" s="1"/>
  <c r="V207" i="3" s="1"/>
  <c r="W207" i="3" s="1"/>
  <c r="N158" i="3"/>
  <c r="Q158" i="3" s="1"/>
  <c r="T158" i="3" s="1"/>
  <c r="V158" i="3" s="1"/>
  <c r="W158" i="3" s="1"/>
  <c r="N266" i="3"/>
  <c r="Q266" i="3" s="1"/>
  <c r="T266" i="3" s="1"/>
  <c r="V266" i="3" s="1"/>
  <c r="W266" i="3" s="1"/>
  <c r="N27" i="3"/>
  <c r="Q27" i="3" s="1"/>
  <c r="T27" i="3" s="1"/>
  <c r="V27" i="3" s="1"/>
  <c r="W27" i="3" s="1"/>
  <c r="N230" i="3"/>
  <c r="Q230" i="3" s="1"/>
  <c r="T230" i="3" s="1"/>
  <c r="V230" i="3" s="1"/>
  <c r="W230" i="3" s="1"/>
  <c r="N223" i="3"/>
  <c r="Q223" i="3" s="1"/>
  <c r="T223" i="3" s="1"/>
  <c r="V223" i="3" s="1"/>
  <c r="W223" i="3" s="1"/>
  <c r="N168" i="3"/>
  <c r="Q168" i="3" s="1"/>
  <c r="T168" i="3" s="1"/>
  <c r="V168" i="3" s="1"/>
  <c r="W168" i="3" s="1"/>
  <c r="N71" i="3"/>
  <c r="Q71" i="3" s="1"/>
  <c r="T71" i="3" s="1"/>
  <c r="V71" i="3" s="1"/>
  <c r="W71" i="3" s="1"/>
  <c r="N250" i="3"/>
  <c r="Q250" i="3" s="1"/>
  <c r="T250" i="3" s="1"/>
  <c r="V250" i="3" s="1"/>
  <c r="W250" i="3" s="1"/>
  <c r="N130" i="3"/>
  <c r="Q130" i="3" s="1"/>
  <c r="T130" i="3" s="1"/>
  <c r="V130" i="3" s="1"/>
  <c r="W130" i="3" s="1"/>
  <c r="N151" i="3"/>
  <c r="Q151" i="3" s="1"/>
  <c r="T151" i="3" s="1"/>
  <c r="V151" i="3" s="1"/>
  <c r="W151" i="3" s="1"/>
  <c r="N290" i="3"/>
  <c r="Q290" i="3" s="1"/>
  <c r="T290" i="3" s="1"/>
  <c r="V290" i="3" s="1"/>
  <c r="W290" i="3" s="1"/>
  <c r="N79" i="3"/>
  <c r="Q79" i="3" s="1"/>
  <c r="T79" i="3" s="1"/>
  <c r="V79" i="3" s="1"/>
  <c r="W79" i="3" s="1"/>
  <c r="N203" i="3"/>
  <c r="Q203" i="3" s="1"/>
  <c r="T203" i="3" s="1"/>
  <c r="V203" i="3" s="1"/>
  <c r="W203" i="3" s="1"/>
  <c r="N152" i="3"/>
  <c r="Q152" i="3" s="1"/>
  <c r="T152" i="3" s="1"/>
  <c r="V152" i="3" s="1"/>
  <c r="W152" i="3" s="1"/>
  <c r="N29" i="3"/>
  <c r="Q29" i="3" s="1"/>
  <c r="T29" i="3" s="1"/>
  <c r="V29" i="3" s="1"/>
  <c r="W29" i="3" s="1"/>
  <c r="N320" i="3"/>
  <c r="Q320" i="3" s="1"/>
  <c r="T320" i="3" s="1"/>
  <c r="V320" i="3" s="1"/>
  <c r="W320" i="3" s="1"/>
  <c r="N170" i="3"/>
  <c r="Q170" i="3" s="1"/>
  <c r="T170" i="3" s="1"/>
  <c r="V170" i="3" s="1"/>
  <c r="W170" i="3" s="1"/>
  <c r="N13" i="3"/>
  <c r="Q13" i="3" s="1"/>
  <c r="T13" i="3" s="1"/>
  <c r="V13" i="3" s="1"/>
  <c r="W13" i="3" s="1"/>
  <c r="N34" i="3"/>
  <c r="Q34" i="3" s="1"/>
  <c r="T34" i="3" s="1"/>
  <c r="V34" i="3" s="1"/>
  <c r="W34" i="3" s="1"/>
  <c r="N289" i="3"/>
  <c r="Q289" i="3" s="1"/>
  <c r="T289" i="3" s="1"/>
  <c r="V289" i="3" s="1"/>
  <c r="W289" i="3" s="1"/>
  <c r="N283" i="3"/>
  <c r="Q283" i="3" s="1"/>
  <c r="T283" i="3" s="1"/>
  <c r="V283" i="3" s="1"/>
  <c r="W283" i="3" s="1"/>
  <c r="N299" i="3"/>
  <c r="Q299" i="3" s="1"/>
  <c r="T299" i="3" s="1"/>
  <c r="V299" i="3" s="1"/>
  <c r="W299" i="3" s="1"/>
  <c r="N74" i="3"/>
  <c r="Q74" i="3" s="1"/>
  <c r="T74" i="3" s="1"/>
  <c r="V74" i="3" s="1"/>
  <c r="W74" i="3" s="1"/>
  <c r="N118" i="3"/>
  <c r="Q118" i="3" s="1"/>
  <c r="T118" i="3" s="1"/>
  <c r="V118" i="3" s="1"/>
  <c r="W118" i="3" s="1"/>
  <c r="N199" i="3"/>
  <c r="Q199" i="3" s="1"/>
  <c r="T199" i="3" s="1"/>
  <c r="V199" i="3" s="1"/>
  <c r="W199" i="3" s="1"/>
  <c r="N274" i="3"/>
  <c r="Q274" i="3" s="1"/>
  <c r="T274" i="3" s="1"/>
  <c r="V274" i="3" s="1"/>
  <c r="W274" i="3" s="1"/>
  <c r="N227" i="3"/>
  <c r="Q227" i="3" s="1"/>
  <c r="T227" i="3" s="1"/>
  <c r="V227" i="3" s="1"/>
  <c r="W227" i="3" s="1"/>
  <c r="N284" i="3"/>
  <c r="Q284" i="3" s="1"/>
  <c r="T284" i="3" s="1"/>
  <c r="V284" i="3" s="1"/>
  <c r="W284" i="3" s="1"/>
  <c r="N181" i="3"/>
  <c r="Q181" i="3" s="1"/>
  <c r="T181" i="3" s="1"/>
  <c r="V181" i="3" s="1"/>
  <c r="W181" i="3" s="1"/>
  <c r="N305" i="3"/>
  <c r="Q305" i="3" s="1"/>
  <c r="T305" i="3" s="1"/>
  <c r="V305" i="3" s="1"/>
  <c r="W305" i="3" s="1"/>
  <c r="N183" i="3"/>
  <c r="Q183" i="3" s="1"/>
  <c r="T183" i="3" s="1"/>
  <c r="V183" i="3" s="1"/>
  <c r="W183" i="3" s="1"/>
  <c r="N47" i="3"/>
  <c r="Q47" i="3" s="1"/>
  <c r="T47" i="3" s="1"/>
  <c r="V47" i="3" s="1"/>
  <c r="W47" i="3" s="1"/>
  <c r="N76" i="3"/>
  <c r="Q76" i="3" s="1"/>
  <c r="T76" i="3" s="1"/>
  <c r="V76" i="3" s="1"/>
  <c r="W76" i="3" s="1"/>
  <c r="N310" i="3"/>
  <c r="Q310" i="3" s="1"/>
  <c r="T310" i="3" s="1"/>
  <c r="V310" i="3" s="1"/>
  <c r="W310" i="3" s="1"/>
  <c r="N244" i="3"/>
  <c r="Q244" i="3" s="1"/>
  <c r="T244" i="3" s="1"/>
  <c r="V244" i="3" s="1"/>
  <c r="W244" i="3" s="1"/>
  <c r="N35" i="3"/>
  <c r="Q35" i="3" s="1"/>
  <c r="T35" i="3" s="1"/>
  <c r="V35" i="3" s="1"/>
  <c r="W35" i="3" s="1"/>
  <c r="N128" i="3"/>
  <c r="Q128" i="3" s="1"/>
  <c r="T128" i="3" s="1"/>
  <c r="V128" i="3" s="1"/>
  <c r="W128" i="3" s="1"/>
  <c r="N165" i="3"/>
  <c r="Q165" i="3" s="1"/>
  <c r="T165" i="3" s="1"/>
  <c r="V165" i="3" s="1"/>
  <c r="W165" i="3" s="1"/>
  <c r="N306" i="3"/>
  <c r="Q306" i="3" s="1"/>
  <c r="T306" i="3" s="1"/>
  <c r="V306" i="3" s="1"/>
  <c r="W306" i="3" s="1"/>
  <c r="N236" i="3"/>
  <c r="Q236" i="3" s="1"/>
  <c r="T236" i="3" s="1"/>
  <c r="V236" i="3" s="1"/>
  <c r="W236" i="3" s="1"/>
  <c r="N131" i="3"/>
  <c r="Q131" i="3" s="1"/>
  <c r="T131" i="3" s="1"/>
  <c r="V131" i="3" s="1"/>
  <c r="W131" i="3" s="1"/>
  <c r="N245" i="3"/>
  <c r="Q245" i="3" s="1"/>
  <c r="T245" i="3" s="1"/>
  <c r="V245" i="3" s="1"/>
  <c r="W245" i="3" s="1"/>
  <c r="N41" i="3"/>
  <c r="Q41" i="3" s="1"/>
  <c r="T41" i="3" s="1"/>
  <c r="V41" i="3" s="1"/>
  <c r="W41" i="3" s="1"/>
  <c r="N278" i="3"/>
  <c r="Q278" i="3" s="1"/>
  <c r="T278" i="3" s="1"/>
  <c r="V278" i="3" s="1"/>
  <c r="W278" i="3" s="1"/>
  <c r="N83" i="3"/>
  <c r="Q83" i="3" s="1"/>
  <c r="T83" i="3" s="1"/>
  <c r="V83" i="3" s="1"/>
  <c r="W83" i="3" s="1"/>
  <c r="N40" i="3"/>
  <c r="Q40" i="3" s="1"/>
  <c r="T40" i="3" s="1"/>
  <c r="V40" i="3" s="1"/>
  <c r="W40" i="3" s="1"/>
  <c r="N321" i="3"/>
  <c r="Q321" i="3" s="1"/>
  <c r="T321" i="3" s="1"/>
  <c r="V321" i="3" s="1"/>
  <c r="W321" i="3" s="1"/>
  <c r="N72" i="3"/>
  <c r="Q72" i="3" s="1"/>
  <c r="T72" i="3" s="1"/>
  <c r="V72" i="3" s="1"/>
  <c r="W72" i="3" s="1"/>
  <c r="N95" i="3"/>
  <c r="Q95" i="3" s="1"/>
  <c r="T95" i="3" s="1"/>
  <c r="V95" i="3" s="1"/>
  <c r="W95" i="3" s="1"/>
  <c r="N242" i="3"/>
  <c r="Q242" i="3" s="1"/>
  <c r="T242" i="3" s="1"/>
  <c r="V242" i="3" s="1"/>
  <c r="W242" i="3" s="1"/>
  <c r="N146" i="3"/>
  <c r="Q146" i="3" s="1"/>
  <c r="T146" i="3" s="1"/>
  <c r="V146" i="3" s="1"/>
  <c r="W146" i="3" s="1"/>
  <c r="N232" i="3"/>
  <c r="Q232" i="3" s="1"/>
  <c r="T232" i="3" s="1"/>
  <c r="V232" i="3" s="1"/>
  <c r="W232" i="3" s="1"/>
  <c r="N211" i="3"/>
  <c r="Q211" i="3" s="1"/>
  <c r="T211" i="3" s="1"/>
  <c r="V211" i="3" s="1"/>
  <c r="W211" i="3" s="1"/>
  <c r="N62" i="3"/>
  <c r="Q62" i="3" s="1"/>
  <c r="T62" i="3" s="1"/>
  <c r="V62" i="3" s="1"/>
  <c r="W62" i="3" s="1"/>
  <c r="N252" i="3"/>
  <c r="Q252" i="3" s="1"/>
  <c r="T252" i="3" s="1"/>
  <c r="V252" i="3" s="1"/>
  <c r="W252" i="3" s="1"/>
  <c r="N64" i="3"/>
  <c r="Q64" i="3" s="1"/>
  <c r="T64" i="3" s="1"/>
  <c r="V64" i="3" s="1"/>
  <c r="W64" i="3" s="1"/>
  <c r="N205" i="3"/>
  <c r="Q205" i="3" s="1"/>
  <c r="T205" i="3" s="1"/>
  <c r="V205" i="3" s="1"/>
  <c r="W205" i="3" s="1"/>
  <c r="N247" i="3"/>
  <c r="Q247" i="3" s="1"/>
  <c r="T247" i="3" s="1"/>
  <c r="V247" i="3" s="1"/>
  <c r="W247" i="3" s="1"/>
  <c r="N295" i="3"/>
  <c r="Q295" i="3" s="1"/>
  <c r="T295" i="3" s="1"/>
  <c r="V295" i="3" s="1"/>
  <c r="W295" i="3" s="1"/>
  <c r="N140" i="3"/>
  <c r="Q140" i="3" s="1"/>
  <c r="T140" i="3" s="1"/>
  <c r="V140" i="3" s="1"/>
  <c r="W140" i="3" s="1"/>
  <c r="N43" i="3"/>
  <c r="Q43" i="3" s="1"/>
  <c r="T43" i="3" s="1"/>
  <c r="V43" i="3" s="1"/>
  <c r="W43" i="3" s="1"/>
  <c r="N173" i="3"/>
  <c r="Q173" i="3" s="1"/>
  <c r="T173" i="3" s="1"/>
  <c r="V173" i="3" s="1"/>
  <c r="W173" i="3" s="1"/>
  <c r="N178" i="3"/>
  <c r="Q178" i="3" s="1"/>
  <c r="T178" i="3" s="1"/>
  <c r="V178" i="3" s="1"/>
  <c r="W178" i="3" s="1"/>
  <c r="N174" i="3"/>
  <c r="Q174" i="3" s="1"/>
  <c r="T174" i="3" s="1"/>
  <c r="V174" i="3" s="1"/>
  <c r="W174" i="3" s="1"/>
  <c r="N94" i="3"/>
  <c r="Q94" i="3" s="1"/>
  <c r="T94" i="3" s="1"/>
  <c r="V94" i="3" s="1"/>
  <c r="W94" i="3" s="1"/>
  <c r="N235" i="3"/>
  <c r="Q235" i="3" s="1"/>
  <c r="T235" i="3" s="1"/>
  <c r="V235" i="3" s="1"/>
  <c r="W235" i="3" s="1"/>
  <c r="N63" i="3"/>
  <c r="Q63" i="3" s="1"/>
  <c r="T63" i="3" s="1"/>
  <c r="V63" i="3" s="1"/>
  <c r="W63" i="3" s="1"/>
  <c r="N276" i="3"/>
  <c r="N293" i="3"/>
  <c r="Q293" i="3" s="1"/>
  <c r="T293" i="3" s="1"/>
  <c r="V293" i="3" s="1"/>
  <c r="W293" i="3" s="1"/>
  <c r="N97" i="3"/>
  <c r="Q97" i="3" s="1"/>
  <c r="T97" i="3" s="1"/>
  <c r="V97" i="3" s="1"/>
  <c r="W97" i="3" s="1"/>
  <c r="N316" i="3"/>
  <c r="Q316" i="3" s="1"/>
  <c r="T316" i="3" s="1"/>
  <c r="V316" i="3" s="1"/>
  <c r="W316" i="3" s="1"/>
  <c r="N262" i="3"/>
  <c r="Q262" i="3" s="1"/>
  <c r="T262" i="3" s="1"/>
  <c r="V262" i="3" s="1"/>
  <c r="W262" i="3" s="1"/>
  <c r="N171" i="3"/>
  <c r="Q171" i="3" s="1"/>
  <c r="T171" i="3" s="1"/>
  <c r="V171" i="3" s="1"/>
  <c r="W171" i="3" s="1"/>
  <c r="N122" i="3"/>
  <c r="Q122" i="3" s="1"/>
  <c r="T122" i="3" s="1"/>
  <c r="V122" i="3" s="1"/>
  <c r="W122" i="3" s="1"/>
  <c r="N107" i="3"/>
  <c r="Q107" i="3" s="1"/>
  <c r="T107" i="3" s="1"/>
  <c r="V107" i="3" s="1"/>
  <c r="W107" i="3" s="1"/>
  <c r="N9" i="3"/>
  <c r="Q276" i="3" l="1"/>
  <c r="T276" i="3" s="1"/>
  <c r="V276" i="3" s="1"/>
  <c r="W276" i="3" s="1"/>
  <c r="V267" i="3"/>
  <c r="W267" i="3" s="1"/>
  <c r="Q240" i="3"/>
  <c r="T240" i="3" s="1"/>
  <c r="V240" i="3" s="1"/>
  <c r="W240" i="3" s="1"/>
  <c r="N7" i="3"/>
  <c r="N5" i="3" s="1"/>
  <c r="Q9" i="3"/>
  <c r="C15" i="2" s="1"/>
  <c r="C17" i="2" s="1"/>
  <c r="T9" i="3" l="1"/>
  <c r="Q7" i="3"/>
  <c r="Q4" i="3" l="1"/>
  <c r="Q5" i="3"/>
  <c r="V9" i="3"/>
  <c r="T7" i="3"/>
  <c r="W9" i="3" l="1"/>
  <c r="W7" i="3" s="1"/>
  <c r="V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Vicky Dyer</author>
  </authors>
  <commentList>
    <comment ref="J6" authorId="0" shapeId="0" xr:uid="{6ED3640F-2B71-437E-AE35-B25B0828959A}">
      <text>
        <r>
          <rPr>
            <b/>
            <sz val="9"/>
            <color indexed="81"/>
            <rFont val="Tahoma"/>
            <family val="2"/>
          </rPr>
          <t>Vicky Dyer:</t>
        </r>
        <r>
          <rPr>
            <sz val="9"/>
            <color indexed="81"/>
            <rFont val="Tahoma"/>
            <family val="2"/>
          </rPr>
          <t xml:space="preserve">
Reallocation from PY per Cara Patrick</t>
        </r>
      </text>
    </comment>
    <comment ref="K6" authorId="0" shapeId="0" xr:uid="{16E22EB9-820D-44FE-9049-31F2DE4ACD00}">
      <text>
        <r>
          <rPr>
            <b/>
            <sz val="9"/>
            <color indexed="81"/>
            <rFont val="Tahoma"/>
            <family val="2"/>
          </rPr>
          <t>Vicky Dyer:</t>
        </r>
        <r>
          <rPr>
            <sz val="9"/>
            <color indexed="81"/>
            <rFont val="Tahoma"/>
            <family val="2"/>
          </rPr>
          <t xml:space="preserve">
Reallocation from PY per Cara Patrick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Vicky Dyer</author>
    <author>Gideon Belmaker</author>
  </authors>
  <commentList>
    <comment ref="C5" authorId="0" shapeId="0" xr:uid="{342FA288-3733-4C57-A347-0B2297AB40D0}">
      <text>
        <r>
          <rPr>
            <b/>
            <sz val="9"/>
            <color indexed="81"/>
            <rFont val="Tahoma"/>
            <family val="2"/>
          </rPr>
          <t>Vicky Dyer:</t>
        </r>
        <r>
          <rPr>
            <sz val="9"/>
            <color indexed="81"/>
            <rFont val="Tahoma"/>
            <family val="2"/>
          </rPr>
          <t xml:space="preserve">
If "no", use a different allocation method.</t>
        </r>
      </text>
    </comment>
    <comment ref="D6" authorId="0" shapeId="0" xr:uid="{ACC156F5-EC2F-416E-9E5F-0B853A7A9ED9}">
      <text>
        <r>
          <rPr>
            <b/>
            <sz val="9"/>
            <color indexed="81"/>
            <rFont val="Tahoma"/>
            <family val="2"/>
          </rPr>
          <t>Vicky Dyer:</t>
        </r>
        <r>
          <rPr>
            <sz val="9"/>
            <color indexed="81"/>
            <rFont val="Tahoma"/>
            <family val="2"/>
          </rPr>
          <t xml:space="preserve">
This percentage is based on previous year final allocation. The current year preliminary new charter allocations added to the total in order to get 100% state total.</t>
        </r>
      </text>
    </comment>
    <comment ref="Q240" authorId="1" shapeId="0" xr:uid="{7484571F-7BA2-4E55-97CE-2114CC5793D7}">
      <text>
        <r>
          <rPr>
            <b/>
            <sz val="9"/>
            <color indexed="81"/>
            <rFont val="Tahoma"/>
            <family val="2"/>
          </rPr>
          <t>Gideon Belmaker:</t>
        </r>
        <r>
          <rPr>
            <sz val="9"/>
            <color indexed="81"/>
            <rFont val="Tahoma"/>
            <family val="2"/>
          </rPr>
          <t xml:space="preserve">
Adding 84 for rounding errors
</t>
        </r>
      </text>
    </comment>
    <comment ref="Q276" authorId="1" shapeId="0" xr:uid="{22ABF388-18BE-454C-9EED-BCB504A369E0}">
      <text>
        <r>
          <rPr>
            <b/>
            <sz val="9"/>
            <color indexed="81"/>
            <rFont val="Tahoma"/>
            <charset val="1"/>
          </rPr>
          <t>Gideon Belmaker:</t>
        </r>
        <r>
          <rPr>
            <sz val="9"/>
            <color indexed="81"/>
            <rFont val="Tahoma"/>
            <charset val="1"/>
          </rPr>
          <t xml:space="preserve">
Additional 31000 for Tacoma Per Cara Patric. </t>
        </r>
      </text>
    </comment>
  </commentList>
</comments>
</file>

<file path=xl/sharedStrings.xml><?xml version="1.0" encoding="utf-8"?>
<sst xmlns="http://schemas.openxmlformats.org/spreadsheetml/2006/main" count="1327" uniqueCount="685">
  <si>
    <t>Title IV A District Report</t>
  </si>
  <si>
    <t>Select from the District Drop-down -&gt;</t>
  </si>
  <si>
    <t>ABERDEEN</t>
  </si>
  <si>
    <t>CCDDD</t>
  </si>
  <si>
    <t>Current Year</t>
  </si>
  <si>
    <t>Previous Year</t>
  </si>
  <si>
    <t>2021-22 Final</t>
  </si>
  <si>
    <t>Title I - A  Prior Year Allocation</t>
  </si>
  <si>
    <t>Title I - A  Prior Year Percantage</t>
  </si>
  <si>
    <t>Net to District Allocation</t>
  </si>
  <si>
    <t>Percentage of Change</t>
  </si>
  <si>
    <t>Preliminary Title IV Allocations SY 2022-23</t>
  </si>
  <si>
    <t>First Reallocation</t>
  </si>
  <si>
    <t>Second Reallocation</t>
  </si>
  <si>
    <t>Third Reallocation</t>
  </si>
  <si>
    <t>Adjust until all eligible LEAs meet min.</t>
  </si>
  <si>
    <t>Min. Allocation</t>
  </si>
  <si>
    <t>Sufficient for $10K each LEA?</t>
  </si>
  <si>
    <t>Adjust to 100%</t>
  </si>
  <si>
    <t>Precentage to adjust other LEAs</t>
  </si>
  <si>
    <t>Allocation Pool</t>
  </si>
  <si>
    <t>CoDistID</t>
  </si>
  <si>
    <t>District</t>
  </si>
  <si>
    <t>Minimum Allocation</t>
  </si>
  <si>
    <t>% of Title IA Received</t>
  </si>
  <si>
    <t>Initial Formula Allocation</t>
  </si>
  <si>
    <t>Adjusted allocation for LEAs below $10K</t>
  </si>
  <si>
    <t>Adjusted Allocation for All Other LEAs</t>
  </si>
  <si>
    <t>Subtotal After Re-allocation</t>
  </si>
  <si>
    <t>MOE</t>
  </si>
  <si>
    <t>MOE Deduction</t>
  </si>
  <si>
    <t>Final Allocation</t>
  </si>
  <si>
    <t>PY Allocation</t>
  </si>
  <si>
    <t>Difference</t>
  </si>
  <si>
    <t>% Change</t>
  </si>
  <si>
    <t>State Totals</t>
  </si>
  <si>
    <t>14005</t>
  </si>
  <si>
    <t>21226</t>
  </si>
  <si>
    <t>ADNA</t>
  </si>
  <si>
    <t>22017</t>
  </si>
  <si>
    <t>ALMIRA</t>
  </si>
  <si>
    <t>29103</t>
  </si>
  <si>
    <t>ANACORTES</t>
  </si>
  <si>
    <t>31016</t>
  </si>
  <si>
    <t>ARLINGTON</t>
  </si>
  <si>
    <t>02420</t>
  </si>
  <si>
    <t>ASOTIN-ANATONE</t>
  </si>
  <si>
    <t>17408</t>
  </si>
  <si>
    <t>AUBURN</t>
  </si>
  <si>
    <t>18303</t>
  </si>
  <si>
    <t>BAINBRIDGE ISLAND</t>
  </si>
  <si>
    <t>06119</t>
  </si>
  <si>
    <t>BATTLE GROUND</t>
  </si>
  <si>
    <t>17405</t>
  </si>
  <si>
    <t>BELLEVUE</t>
  </si>
  <si>
    <t>37501</t>
  </si>
  <si>
    <t>BELLINGHAM</t>
  </si>
  <si>
    <t>01122</t>
  </si>
  <si>
    <t>BENGE</t>
  </si>
  <si>
    <t>27403</t>
  </si>
  <si>
    <t>BETHEL</t>
  </si>
  <si>
    <t>20203</t>
  </si>
  <si>
    <t>BICKLETON</t>
  </si>
  <si>
    <t>37503</t>
  </si>
  <si>
    <t>BLAINE</t>
  </si>
  <si>
    <t>21234</t>
  </si>
  <si>
    <t>BOISTFORT</t>
  </si>
  <si>
    <t>18100</t>
  </si>
  <si>
    <t>BREMERTON</t>
  </si>
  <si>
    <t>24111</t>
  </si>
  <si>
    <t>BREWSTER</t>
  </si>
  <si>
    <t>09075</t>
  </si>
  <si>
    <t>BRIDGEPORT</t>
  </si>
  <si>
    <t>16046</t>
  </si>
  <si>
    <t>BRINNON</t>
  </si>
  <si>
    <t>29100</t>
  </si>
  <si>
    <t>BURLINGTON-EDISON</t>
  </si>
  <si>
    <t>06117</t>
  </si>
  <si>
    <t>CAMAS</t>
  </si>
  <si>
    <t>05401</t>
  </si>
  <si>
    <t>CAPE FLATTERY</t>
  </si>
  <si>
    <t>27019</t>
  </si>
  <si>
    <t>CARBONADO</t>
  </si>
  <si>
    <t>04228</t>
  </si>
  <si>
    <t>CASCADE</t>
  </si>
  <si>
    <t>04222</t>
  </si>
  <si>
    <t>CASHMERE</t>
  </si>
  <si>
    <t>08401</t>
  </si>
  <si>
    <t>CASTLE ROCK</t>
  </si>
  <si>
    <t>18901</t>
  </si>
  <si>
    <t>CATALYST BREMERTON CHARTER</t>
  </si>
  <si>
    <t>20215</t>
  </si>
  <si>
    <t>CENTERVILLE</t>
  </si>
  <si>
    <t>18401</t>
  </si>
  <si>
    <t>CENTRAL KITSAP</t>
  </si>
  <si>
    <t>32356</t>
  </si>
  <si>
    <t>CENTRAL VALLEY</t>
  </si>
  <si>
    <t>21401</t>
  </si>
  <si>
    <t>CENTRALIA</t>
  </si>
  <si>
    <t>21302</t>
  </si>
  <si>
    <t>CHEHALIS</t>
  </si>
  <si>
    <t>32360</t>
  </si>
  <si>
    <t>CHENEY</t>
  </si>
  <si>
    <t>33036</t>
  </si>
  <si>
    <t>CHEWELAH</t>
  </si>
  <si>
    <t>16049</t>
  </si>
  <si>
    <t>CHIMACUM</t>
  </si>
  <si>
    <t>02250</t>
  </si>
  <si>
    <t>CLARKSTON</t>
  </si>
  <si>
    <t>19404</t>
  </si>
  <si>
    <t>CLE ELUM-ROSLYN</t>
  </si>
  <si>
    <t>27400</t>
  </si>
  <si>
    <t>CLOVER PARK</t>
  </si>
  <si>
    <t>38300</t>
  </si>
  <si>
    <t>COLFAX</t>
  </si>
  <si>
    <t>36250</t>
  </si>
  <si>
    <t>COLLEGE PLACE</t>
  </si>
  <si>
    <t>38306</t>
  </si>
  <si>
    <t>COLTON</t>
  </si>
  <si>
    <t>33206</t>
  </si>
  <si>
    <t>COLUMBIA (STEV)</t>
  </si>
  <si>
    <t>36400</t>
  </si>
  <si>
    <t>COLUMBIA (WALLA)</t>
  </si>
  <si>
    <t>33115</t>
  </si>
  <si>
    <t>COLVILLE</t>
  </si>
  <si>
    <t>29011</t>
  </si>
  <si>
    <t>CONCRETE</t>
  </si>
  <si>
    <t>29317</t>
  </si>
  <si>
    <t>CONWAY</t>
  </si>
  <si>
    <t>14099</t>
  </si>
  <si>
    <t>COSMOPOLIS</t>
  </si>
  <si>
    <t>13151</t>
  </si>
  <si>
    <t>COULEE-HARTLINE</t>
  </si>
  <si>
    <t>15204</t>
  </si>
  <si>
    <t>COUPEVILLE</t>
  </si>
  <si>
    <t>05313</t>
  </si>
  <si>
    <t>CRESCENT</t>
  </si>
  <si>
    <t>22073</t>
  </si>
  <si>
    <t>CRESTON</t>
  </si>
  <si>
    <t>10050</t>
  </si>
  <si>
    <t>CURLEW</t>
  </si>
  <si>
    <t>26059</t>
  </si>
  <si>
    <t>CUSICK</t>
  </si>
  <si>
    <t>19007</t>
  </si>
  <si>
    <t>DAMMAN</t>
  </si>
  <si>
    <t>31330</t>
  </si>
  <si>
    <t>DARRINGTON</t>
  </si>
  <si>
    <t>22207</t>
  </si>
  <si>
    <t>DAVENPORT</t>
  </si>
  <si>
    <t>07002</t>
  </si>
  <si>
    <t>DAYTON</t>
  </si>
  <si>
    <t>32414</t>
  </si>
  <si>
    <t>DEER PARK</t>
  </si>
  <si>
    <t>27343</t>
  </si>
  <si>
    <t>DIERINGER</t>
  </si>
  <si>
    <t>36101</t>
  </si>
  <si>
    <t>DIXIE</t>
  </si>
  <si>
    <t>32361</t>
  </si>
  <si>
    <t>EAST VALLEY (SPK)</t>
  </si>
  <si>
    <t>39090</t>
  </si>
  <si>
    <t>EAST VALLEY (YAK)</t>
  </si>
  <si>
    <t>09206</t>
  </si>
  <si>
    <t>EASTMONT</t>
  </si>
  <si>
    <t>19028</t>
  </si>
  <si>
    <t>EASTON</t>
  </si>
  <si>
    <t>27404</t>
  </si>
  <si>
    <t>EATONVILLE</t>
  </si>
  <si>
    <t>31015</t>
  </si>
  <si>
    <t>EDMONDS</t>
  </si>
  <si>
    <t>19401</t>
  </si>
  <si>
    <t>ELLENSBURG</t>
  </si>
  <si>
    <t>14068</t>
  </si>
  <si>
    <t>ELMA</t>
  </si>
  <si>
    <t>38308</t>
  </si>
  <si>
    <t>ENDICOTT</t>
  </si>
  <si>
    <t>04127</t>
  </si>
  <si>
    <t>ENTIAT</t>
  </si>
  <si>
    <t>17216</t>
  </si>
  <si>
    <t>ENUMCLAW</t>
  </si>
  <si>
    <t>13165</t>
  </si>
  <si>
    <t>EPHRATA</t>
  </si>
  <si>
    <t>21036</t>
  </si>
  <si>
    <t>EVALINE</t>
  </si>
  <si>
    <t>31002</t>
  </si>
  <si>
    <t>EVERETT</t>
  </si>
  <si>
    <t>06114</t>
  </si>
  <si>
    <t>EVERGREEN (CLARK)</t>
  </si>
  <si>
    <t>33205</t>
  </si>
  <si>
    <t>EVERGREEN (STEV)</t>
  </si>
  <si>
    <t>17210</t>
  </si>
  <si>
    <t>FEDERAL WAY</t>
  </si>
  <si>
    <t>37502</t>
  </si>
  <si>
    <t>FERNDALE</t>
  </si>
  <si>
    <t>27417</t>
  </si>
  <si>
    <t>FIFE</t>
  </si>
  <si>
    <t>03053</t>
  </si>
  <si>
    <t>FINLEY</t>
  </si>
  <si>
    <t>27402</t>
  </si>
  <si>
    <t>FRANKLIN PIERCE</t>
  </si>
  <si>
    <t>32358</t>
  </si>
  <si>
    <t>FREEMAN</t>
  </si>
  <si>
    <t>38302</t>
  </si>
  <si>
    <t>GARFIELD</t>
  </si>
  <si>
    <t>20401</t>
  </si>
  <si>
    <t>GLENWOOD</t>
  </si>
  <si>
    <t>20404</t>
  </si>
  <si>
    <t>GOLDENDALE</t>
  </si>
  <si>
    <t>13301</t>
  </si>
  <si>
    <t>GRAND COULEE</t>
  </si>
  <si>
    <t>39200</t>
  </si>
  <si>
    <t>GRANDVIEW</t>
  </si>
  <si>
    <t>39204</t>
  </si>
  <si>
    <t>GRANGER</t>
  </si>
  <si>
    <t>31332</t>
  </si>
  <si>
    <t>GRANITE FALLS</t>
  </si>
  <si>
    <t>23054</t>
  </si>
  <si>
    <t>GRAPEVIEW</t>
  </si>
  <si>
    <t>32312</t>
  </si>
  <si>
    <t>GREAT NORTHERN</t>
  </si>
  <si>
    <t>06103</t>
  </si>
  <si>
    <t>GREEN MOUNTAIN</t>
  </si>
  <si>
    <t>34324</t>
  </si>
  <si>
    <t>GRIFFIN</t>
  </si>
  <si>
    <t>22204</t>
  </si>
  <si>
    <t>HARRINGTON</t>
  </si>
  <si>
    <t>39203</t>
  </si>
  <si>
    <t>HIGHLAND</t>
  </si>
  <si>
    <t>17401</t>
  </si>
  <si>
    <t>HIGHLINE</t>
  </si>
  <si>
    <t>06098</t>
  </si>
  <si>
    <t>HOCKINSON</t>
  </si>
  <si>
    <t>23404</t>
  </si>
  <si>
    <t>HOOD CANAL</t>
  </si>
  <si>
    <t>14028</t>
  </si>
  <si>
    <t>HOQUIAM</t>
  </si>
  <si>
    <t>27902</t>
  </si>
  <si>
    <t>IMPACT COMMENCEMENT BAY CHARTER</t>
  </si>
  <si>
    <t>17911</t>
  </si>
  <si>
    <t>IMPACT PUGET SOUND CHARTER</t>
  </si>
  <si>
    <t>17916</t>
  </si>
  <si>
    <t>IMPACT SALISH SEA CHARTER</t>
  </si>
  <si>
    <t>10070</t>
  </si>
  <si>
    <t>INCHELIUM</t>
  </si>
  <si>
    <t>31063</t>
  </si>
  <si>
    <t>INDEX</t>
  </si>
  <si>
    <t>17411</t>
  </si>
  <si>
    <t>ISSAQUAH</t>
  </si>
  <si>
    <t>11056</t>
  </si>
  <si>
    <t>KAHLOTUS</t>
  </si>
  <si>
    <t>08402</t>
  </si>
  <si>
    <t>KALAMA</t>
  </si>
  <si>
    <t>10003</t>
  </si>
  <si>
    <t>KELLER</t>
  </si>
  <si>
    <t>08458</t>
  </si>
  <si>
    <t>KELSO</t>
  </si>
  <si>
    <t>03017</t>
  </si>
  <si>
    <t>KENNEWICK</t>
  </si>
  <si>
    <t>17415</t>
  </si>
  <si>
    <t>KENT</t>
  </si>
  <si>
    <t>33212</t>
  </si>
  <si>
    <t>KETTLE FALLS</t>
  </si>
  <si>
    <t>03052</t>
  </si>
  <si>
    <t>KIONA-BENTON</t>
  </si>
  <si>
    <t>19403</t>
  </si>
  <si>
    <t>KITTITAS</t>
  </si>
  <si>
    <t>20402</t>
  </si>
  <si>
    <t>KLICKITAT</t>
  </si>
  <si>
    <t>06101</t>
  </si>
  <si>
    <t>LA CENTER</t>
  </si>
  <si>
    <t>29311</t>
  </si>
  <si>
    <t>LA CONNER</t>
  </si>
  <si>
    <t>38126</t>
  </si>
  <si>
    <t>LACROSSE</t>
  </si>
  <si>
    <t>04129</t>
  </si>
  <si>
    <t>LAKE CHELAN</t>
  </si>
  <si>
    <t>31004</t>
  </si>
  <si>
    <t>LAKE STEVENS</t>
  </si>
  <si>
    <t>17414</t>
  </si>
  <si>
    <t>LAKE WASHINGTON</t>
  </si>
  <si>
    <t>31306</t>
  </si>
  <si>
    <t>LAKEWOOD</t>
  </si>
  <si>
    <t>38264</t>
  </si>
  <si>
    <t>LAMONT</t>
  </si>
  <si>
    <t>32362</t>
  </si>
  <si>
    <t>LIBERTY</t>
  </si>
  <si>
    <t>01158</t>
  </si>
  <si>
    <t>LIND</t>
  </si>
  <si>
    <t>08122</t>
  </si>
  <si>
    <t>LONGVIEW</t>
  </si>
  <si>
    <t>33183</t>
  </si>
  <si>
    <t>LOON LAKE</t>
  </si>
  <si>
    <t>28144</t>
  </si>
  <si>
    <t>LOPEZ</t>
  </si>
  <si>
    <t>32903</t>
  </si>
  <si>
    <t>LUMEN CHARTER</t>
  </si>
  <si>
    <t>20406</t>
  </si>
  <si>
    <t>LYLE</t>
  </si>
  <si>
    <t>37504</t>
  </si>
  <si>
    <t>LYNDEN</t>
  </si>
  <si>
    <t>39120</t>
  </si>
  <si>
    <t>MABTON</t>
  </si>
  <si>
    <t>09207</t>
  </si>
  <si>
    <t>MANSFIELD</t>
  </si>
  <si>
    <t>04019</t>
  </si>
  <si>
    <t>MANSON</t>
  </si>
  <si>
    <t>23311</t>
  </si>
  <si>
    <t>MARY M KNIGHT</t>
  </si>
  <si>
    <t>33207</t>
  </si>
  <si>
    <t>MARY WALKER</t>
  </si>
  <si>
    <t>31025</t>
  </si>
  <si>
    <t>MARYSVILLE</t>
  </si>
  <si>
    <t>14065</t>
  </si>
  <si>
    <t>MCCLEARY</t>
  </si>
  <si>
    <t>32354</t>
  </si>
  <si>
    <t>MEAD</t>
  </si>
  <si>
    <t>32326</t>
  </si>
  <si>
    <t>MEDICAL LAKE</t>
  </si>
  <si>
    <t>17400</t>
  </si>
  <si>
    <t>MERCER ISLAND</t>
  </si>
  <si>
    <t>37505</t>
  </si>
  <si>
    <t>MERIDIAN</t>
  </si>
  <si>
    <t>24350</t>
  </si>
  <si>
    <t>METHOW VALLEY</t>
  </si>
  <si>
    <t>30031</t>
  </si>
  <si>
    <t>MILL A</t>
  </si>
  <si>
    <t>31103</t>
  </si>
  <si>
    <t>MONROE</t>
  </si>
  <si>
    <t>14066</t>
  </si>
  <si>
    <t>MONTESANO</t>
  </si>
  <si>
    <t>21214</t>
  </si>
  <si>
    <t>MORTON</t>
  </si>
  <si>
    <t>13161</t>
  </si>
  <si>
    <t>MOSES LAKE</t>
  </si>
  <si>
    <t>21206</t>
  </si>
  <si>
    <t>MOSSYROCK</t>
  </si>
  <si>
    <t>39209</t>
  </si>
  <si>
    <t>MOUNT ADAMS</t>
  </si>
  <si>
    <t>37507</t>
  </si>
  <si>
    <t>MOUNT BAKER</t>
  </si>
  <si>
    <t>30029</t>
  </si>
  <si>
    <t>MOUNT PLEASANT</t>
  </si>
  <si>
    <t>29320</t>
  </si>
  <si>
    <t>MOUNT VERNON</t>
  </si>
  <si>
    <t>31006</t>
  </si>
  <si>
    <t>MUKILTEO</t>
  </si>
  <si>
    <t>39003</t>
  </si>
  <si>
    <t>NACHES VALLEY</t>
  </si>
  <si>
    <t>21014</t>
  </si>
  <si>
    <t>NAPAVINE</t>
  </si>
  <si>
    <t>25155</t>
  </si>
  <si>
    <t>NASELLE-GRAYS</t>
  </si>
  <si>
    <t>24014</t>
  </si>
  <si>
    <t>NESPELEM</t>
  </si>
  <si>
    <t>26056</t>
  </si>
  <si>
    <t>NEWPORT</t>
  </si>
  <si>
    <t>32325</t>
  </si>
  <si>
    <t>NINE MILE FALLS</t>
  </si>
  <si>
    <t>37506</t>
  </si>
  <si>
    <t>NOOKSACK VALLEY</t>
  </si>
  <si>
    <t>14064</t>
  </si>
  <si>
    <t>NORTH BEACH</t>
  </si>
  <si>
    <t>11051</t>
  </si>
  <si>
    <t>NORTH FRANKLIN</t>
  </si>
  <si>
    <t>18400</t>
  </si>
  <si>
    <t>NORTH KITSAP</t>
  </si>
  <si>
    <t>23403</t>
  </si>
  <si>
    <t>NORTH MASON</t>
  </si>
  <si>
    <t>25200</t>
  </si>
  <si>
    <t>NORTH RIVER</t>
  </si>
  <si>
    <t>34003</t>
  </si>
  <si>
    <t>NORTH THURSTON</t>
  </si>
  <si>
    <t>33211</t>
  </si>
  <si>
    <t>NORTHPORT</t>
  </si>
  <si>
    <t>17417</t>
  </si>
  <si>
    <t>NORTHSHORE</t>
  </si>
  <si>
    <t>15201</t>
  </si>
  <si>
    <t>OAK HARBOR</t>
  </si>
  <si>
    <t>38324</t>
  </si>
  <si>
    <t>OAKESDALE</t>
  </si>
  <si>
    <t>14400</t>
  </si>
  <si>
    <t>OAKVILLE</t>
  </si>
  <si>
    <t>25101</t>
  </si>
  <si>
    <t>OCEAN BEACH</t>
  </si>
  <si>
    <t>14172</t>
  </si>
  <si>
    <t>OCOSTA</t>
  </si>
  <si>
    <t>22105</t>
  </si>
  <si>
    <t>ODESSA</t>
  </si>
  <si>
    <t>24105</t>
  </si>
  <si>
    <t>OKANOGAN</t>
  </si>
  <si>
    <t>34111</t>
  </si>
  <si>
    <t>OLYMPIA</t>
  </si>
  <si>
    <t>24019</t>
  </si>
  <si>
    <t>OMAK</t>
  </si>
  <si>
    <t>21300</t>
  </si>
  <si>
    <t>ONALASKA</t>
  </si>
  <si>
    <t>33030</t>
  </si>
  <si>
    <t>ONION CREEK</t>
  </si>
  <si>
    <t>28137</t>
  </si>
  <si>
    <t>ORCAS ISLAND</t>
  </si>
  <si>
    <t>32123</t>
  </si>
  <si>
    <t>ORCHARD PRAIRIE</t>
  </si>
  <si>
    <t>10065</t>
  </si>
  <si>
    <t>ORIENT</t>
  </si>
  <si>
    <t>09013</t>
  </si>
  <si>
    <t>ORONDO</t>
  </si>
  <si>
    <t>24410</t>
  </si>
  <si>
    <t>OROVILLE</t>
  </si>
  <si>
    <t>27344</t>
  </si>
  <si>
    <t>ORTING</t>
  </si>
  <si>
    <t>01147</t>
  </si>
  <si>
    <t>OTHELLO</t>
  </si>
  <si>
    <t>09102</t>
  </si>
  <si>
    <t>PALISADES</t>
  </si>
  <si>
    <t>38301</t>
  </si>
  <si>
    <t>PALOUSE</t>
  </si>
  <si>
    <t>11001</t>
  </si>
  <si>
    <t>PASCO</t>
  </si>
  <si>
    <t>24122</t>
  </si>
  <si>
    <t>PATEROS</t>
  </si>
  <si>
    <t>03050</t>
  </si>
  <si>
    <t>PATERSON</t>
  </si>
  <si>
    <t>21301</t>
  </si>
  <si>
    <t>PE ELL</t>
  </si>
  <si>
    <t>27401</t>
  </si>
  <si>
    <t>PENINSULA</t>
  </si>
  <si>
    <t>04901</t>
  </si>
  <si>
    <t>PINNACLE PREP CHARTER</t>
  </si>
  <si>
    <t>23402</t>
  </si>
  <si>
    <t>PIONEER</t>
  </si>
  <si>
    <t>12110</t>
  </si>
  <si>
    <t>POMEROY</t>
  </si>
  <si>
    <t>05121</t>
  </si>
  <si>
    <t>PORT ANGELES</t>
  </si>
  <si>
    <t>16050</t>
  </si>
  <si>
    <t>PORT TOWNSEND</t>
  </si>
  <si>
    <t>36402</t>
  </si>
  <si>
    <t>PRESCOTT</t>
  </si>
  <si>
    <t>32907</t>
  </si>
  <si>
    <t>PRIDE PREP CHARTER</t>
  </si>
  <si>
    <t>03116</t>
  </si>
  <si>
    <t>PROSSER</t>
  </si>
  <si>
    <t>38267</t>
  </si>
  <si>
    <t>PULLMAN</t>
  </si>
  <si>
    <t>38901</t>
  </si>
  <si>
    <t>PULLMAN MONTESSORI CHARTER</t>
  </si>
  <si>
    <t>27003</t>
  </si>
  <si>
    <t>PUYALLUP</t>
  </si>
  <si>
    <t>16020</t>
  </si>
  <si>
    <t>QUEETS-CLEARWATER</t>
  </si>
  <si>
    <t>16048</t>
  </si>
  <si>
    <t>QUILCENE</t>
  </si>
  <si>
    <t>05402</t>
  </si>
  <si>
    <t>QUILLAYUTE VALLEY</t>
  </si>
  <si>
    <t>14097</t>
  </si>
  <si>
    <t>QUINAULT</t>
  </si>
  <si>
    <t>13144</t>
  </si>
  <si>
    <t>QUINCY</t>
  </si>
  <si>
    <t>34307</t>
  </si>
  <si>
    <t>RAINIER</t>
  </si>
  <si>
    <t>17908</t>
  </si>
  <si>
    <t>RAINIER PREP CHARTER</t>
  </si>
  <si>
    <t>17910</t>
  </si>
  <si>
    <t>RAINIER VALLEY CHARTER</t>
  </si>
  <si>
    <t>25116</t>
  </si>
  <si>
    <t>RAYMOND</t>
  </si>
  <si>
    <t>22009</t>
  </si>
  <si>
    <t>REARDAN-EDWALL</t>
  </si>
  <si>
    <t>17403</t>
  </si>
  <si>
    <t>RENTON</t>
  </si>
  <si>
    <t>10309</t>
  </si>
  <si>
    <t>REPUBLIC</t>
  </si>
  <si>
    <t>03400</t>
  </si>
  <si>
    <t>RICHLAND</t>
  </si>
  <si>
    <t>06122</t>
  </si>
  <si>
    <t>RIDGEFIELD</t>
  </si>
  <si>
    <t>01160</t>
  </si>
  <si>
    <t>RITZVILLE</t>
  </si>
  <si>
    <t>32416</t>
  </si>
  <si>
    <t>RIVERSIDE</t>
  </si>
  <si>
    <t>17407</t>
  </si>
  <si>
    <t>RIVERVIEW</t>
  </si>
  <si>
    <t>34401</t>
  </si>
  <si>
    <t>ROCHESTER</t>
  </si>
  <si>
    <t>20403</t>
  </si>
  <si>
    <t>ROOSEVELT</t>
  </si>
  <si>
    <t>38320</t>
  </si>
  <si>
    <t>ROSALIA</t>
  </si>
  <si>
    <t>13160</t>
  </si>
  <si>
    <t>ROYAL</t>
  </si>
  <si>
    <t>28149</t>
  </si>
  <si>
    <t>SAN JUAN ISLAND</t>
  </si>
  <si>
    <t>14104</t>
  </si>
  <si>
    <t>SATSOP</t>
  </si>
  <si>
    <t>34975</t>
  </si>
  <si>
    <t>SCHOOL FOR THE DEAF</t>
  </si>
  <si>
    <t>34974</t>
  </si>
  <si>
    <t>SCHOOL OF THE BLIND</t>
  </si>
  <si>
    <t>17001</t>
  </si>
  <si>
    <t>SEATTLE</t>
  </si>
  <si>
    <t>29101</t>
  </si>
  <si>
    <t>SEDRO-WOOLLEY</t>
  </si>
  <si>
    <t>39119</t>
  </si>
  <si>
    <t>SELAH</t>
  </si>
  <si>
    <t>26070</t>
  </si>
  <si>
    <t>SELKIRK</t>
  </si>
  <si>
    <t>05323</t>
  </si>
  <si>
    <t>SEQUIM</t>
  </si>
  <si>
    <t>28010</t>
  </si>
  <si>
    <t>SHAW ISLAND</t>
  </si>
  <si>
    <t>23309</t>
  </si>
  <si>
    <t>SHELTON</t>
  </si>
  <si>
    <t>17412</t>
  </si>
  <si>
    <t>SHORELINE</t>
  </si>
  <si>
    <t>30002</t>
  </si>
  <si>
    <t>SKAMANIA</t>
  </si>
  <si>
    <t>17404</t>
  </si>
  <si>
    <t>SKYKOMISH</t>
  </si>
  <si>
    <t>31201</t>
  </si>
  <si>
    <t>SNOHOMISH</t>
  </si>
  <si>
    <t>17410</t>
  </si>
  <si>
    <t>SNOQUALMIE VALLEY</t>
  </si>
  <si>
    <t>13156</t>
  </si>
  <si>
    <t>SOAP LAKE</t>
  </si>
  <si>
    <t>25118</t>
  </si>
  <si>
    <t>SOUTH BEND</t>
  </si>
  <si>
    <t>18402</t>
  </si>
  <si>
    <t>SOUTH KITSAP</t>
  </si>
  <si>
    <t>15206</t>
  </si>
  <si>
    <t>SOUTH WHIDBEY</t>
  </si>
  <si>
    <t>23042</t>
  </si>
  <si>
    <t>SOUTHSIDE</t>
  </si>
  <si>
    <t>32081</t>
  </si>
  <si>
    <t>SPOKANE</t>
  </si>
  <si>
    <t>32901</t>
  </si>
  <si>
    <t>SPOKANE INTERNATIONAL ACADEMY CHARTER</t>
  </si>
  <si>
    <t>22008</t>
  </si>
  <si>
    <t>SPRAGUE</t>
  </si>
  <si>
    <t>38322</t>
  </si>
  <si>
    <t>ST JOHN</t>
  </si>
  <si>
    <t>31401</t>
  </si>
  <si>
    <t>STANWOOD</t>
  </si>
  <si>
    <t>11054</t>
  </si>
  <si>
    <t>STAR</t>
  </si>
  <si>
    <t>07035</t>
  </si>
  <si>
    <t>STARBUCK</t>
  </si>
  <si>
    <t>04069</t>
  </si>
  <si>
    <t>STEHEKIN</t>
  </si>
  <si>
    <t>27001</t>
  </si>
  <si>
    <t>STEILACOOM</t>
  </si>
  <si>
    <t>38304</t>
  </si>
  <si>
    <t>STEPTOE</t>
  </si>
  <si>
    <t>30303</t>
  </si>
  <si>
    <t>STEVENSON-CARSON</t>
  </si>
  <si>
    <t>31311</t>
  </si>
  <si>
    <t>SULTAN</t>
  </si>
  <si>
    <t>17905</t>
  </si>
  <si>
    <t>SUMMIT ATLAS CHARTER</t>
  </si>
  <si>
    <t>27905</t>
  </si>
  <si>
    <t>SUMMIT OLYMPUS CHARTER</t>
  </si>
  <si>
    <t>17902</t>
  </si>
  <si>
    <t>SUMMIT SIERRA CHARTER</t>
  </si>
  <si>
    <t>33202</t>
  </si>
  <si>
    <t>SUMMIT VALLEY</t>
  </si>
  <si>
    <t>27320</t>
  </si>
  <si>
    <t>SUMNER</t>
  </si>
  <si>
    <t>39201</t>
  </si>
  <si>
    <t>SUNNYSIDE</t>
  </si>
  <si>
    <t>18902</t>
  </si>
  <si>
    <t>SUQUAMISH</t>
  </si>
  <si>
    <t>27010</t>
  </si>
  <si>
    <t>TACOMA</t>
  </si>
  <si>
    <t>14077</t>
  </si>
  <si>
    <t>TAHOLAH</t>
  </si>
  <si>
    <t>17409</t>
  </si>
  <si>
    <t>TAHOMA</t>
  </si>
  <si>
    <t>38265</t>
  </si>
  <si>
    <t>TEKOA</t>
  </si>
  <si>
    <t>34402</t>
  </si>
  <si>
    <t>TENINO</t>
  </si>
  <si>
    <t>19400</t>
  </si>
  <si>
    <t>THORP</t>
  </si>
  <si>
    <t>21237</t>
  </si>
  <si>
    <t>TOLEDO</t>
  </si>
  <si>
    <t>24404</t>
  </si>
  <si>
    <t>TONASKET</t>
  </si>
  <si>
    <t>39202</t>
  </si>
  <si>
    <t>TOPPENISH</t>
  </si>
  <si>
    <t>36300</t>
  </si>
  <si>
    <t>TOUCHET</t>
  </si>
  <si>
    <t>08130</t>
  </si>
  <si>
    <t>TOUTLE LAKE</t>
  </si>
  <si>
    <t>20400</t>
  </si>
  <si>
    <t>TROUT LAKE</t>
  </si>
  <si>
    <t>17406</t>
  </si>
  <si>
    <t>TUKWILA</t>
  </si>
  <si>
    <t>34033</t>
  </si>
  <si>
    <t>TUMWATER</t>
  </si>
  <si>
    <t>39002</t>
  </si>
  <si>
    <t>UNION GAP</t>
  </si>
  <si>
    <t>27083</t>
  </si>
  <si>
    <t>UNIVERSITY PLACE</t>
  </si>
  <si>
    <t>33070</t>
  </si>
  <si>
    <t>VALLEY</t>
  </si>
  <si>
    <t>06037</t>
  </si>
  <si>
    <t>VANCOUVER</t>
  </si>
  <si>
    <t>17402</t>
  </si>
  <si>
    <t>VASHON ISLAND</t>
  </si>
  <si>
    <t>35200</t>
  </si>
  <si>
    <t>WAHKIAKUM</t>
  </si>
  <si>
    <t>13073</t>
  </si>
  <si>
    <t>WAHLUKE</t>
  </si>
  <si>
    <t>36401</t>
  </si>
  <si>
    <t>WAITSBURG</t>
  </si>
  <si>
    <t>36140</t>
  </si>
  <si>
    <t>WALLA WALLA</t>
  </si>
  <si>
    <t>39207</t>
  </si>
  <si>
    <t>WAPATO</t>
  </si>
  <si>
    <t>13146</t>
  </si>
  <si>
    <t>WARDEN</t>
  </si>
  <si>
    <t>06112</t>
  </si>
  <si>
    <t>WASHOUGAL</t>
  </si>
  <si>
    <t>01109</t>
  </si>
  <si>
    <t>WASHTUCNA</t>
  </si>
  <si>
    <t>09209</t>
  </si>
  <si>
    <t>WATERVILLE</t>
  </si>
  <si>
    <t>33049</t>
  </si>
  <si>
    <t>WELLPINIT</t>
  </si>
  <si>
    <t>04246</t>
  </si>
  <si>
    <t>WENATCHEE</t>
  </si>
  <si>
    <t>32363</t>
  </si>
  <si>
    <t>WEST VALLEY (SPK)</t>
  </si>
  <si>
    <t>39208</t>
  </si>
  <si>
    <t>WEST VALLEY (YAK)</t>
  </si>
  <si>
    <t>37902</t>
  </si>
  <si>
    <t>WHATCOM INTERGENERATIONAL CHARTER</t>
  </si>
  <si>
    <t>21303</t>
  </si>
  <si>
    <t>WHITE PASS</t>
  </si>
  <si>
    <t>27416</t>
  </si>
  <si>
    <t>WHITE RIVER</t>
  </si>
  <si>
    <t>20405</t>
  </si>
  <si>
    <t>WHITE SALMON</t>
  </si>
  <si>
    <t>17917</t>
  </si>
  <si>
    <t>WHY NOT YOU ACADEMY CHARTER</t>
  </si>
  <si>
    <t>22200</t>
  </si>
  <si>
    <t>WILBUR</t>
  </si>
  <si>
    <t>25160</t>
  </si>
  <si>
    <t>WILLAPA VALLEY</t>
  </si>
  <si>
    <t>13167</t>
  </si>
  <si>
    <t>WILSON CREEK</t>
  </si>
  <si>
    <t>21232</t>
  </si>
  <si>
    <t>WINLOCK</t>
  </si>
  <si>
    <t>14117</t>
  </si>
  <si>
    <t>WISHKAH VALLEY</t>
  </si>
  <si>
    <t>20094</t>
  </si>
  <si>
    <t>WISHRAM</t>
  </si>
  <si>
    <t>08404</t>
  </si>
  <si>
    <t>WOODLAND</t>
  </si>
  <si>
    <t>39007</t>
  </si>
  <si>
    <t>YAKIMA</t>
  </si>
  <si>
    <t>34002</t>
  </si>
  <si>
    <t>YELM</t>
  </si>
  <si>
    <t>39205</t>
  </si>
  <si>
    <t>ZILLAH</t>
  </si>
  <si>
    <t>Assumptions and Factors — Title IV 2021-22 Final</t>
  </si>
  <si>
    <r>
      <t>Caution:</t>
    </r>
    <r>
      <rPr>
        <sz val="11"/>
        <color theme="1"/>
        <rFont val="Calibri"/>
        <family val="2"/>
        <scheme val="minor"/>
      </rPr>
      <t xml:space="preserve"> Yellow Cells below drive inputs into the calculations in this model</t>
    </r>
  </si>
  <si>
    <t>2022-23 Prelimnary</t>
  </si>
  <si>
    <t>2021-22 Preliminary</t>
  </si>
  <si>
    <t>2020-21 Final</t>
  </si>
  <si>
    <t>2020-21 Preliminary</t>
  </si>
  <si>
    <t>2019-20 Final</t>
  </si>
  <si>
    <t>2019-20 Preliminary</t>
  </si>
  <si>
    <t>2018-19 Final</t>
  </si>
  <si>
    <t>2018-19 Preliminary</t>
  </si>
  <si>
    <t>2017-18 Final</t>
  </si>
  <si>
    <t>2017-18 Preliminary</t>
  </si>
  <si>
    <t>DOE statewide allocations</t>
  </si>
  <si>
    <t>Adjustment or Carryover</t>
  </si>
  <si>
    <t>Total to be allocated</t>
  </si>
  <si>
    <t>Statewide Administration</t>
  </si>
  <si>
    <t>State level Activities</t>
  </si>
  <si>
    <t>Subtotal to Districts</t>
  </si>
  <si>
    <t>Net to Districts</t>
  </si>
  <si>
    <t>36901</t>
  </si>
  <si>
    <t>WILLOW CHARTER</t>
  </si>
  <si>
    <t>2022-23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</si>
</sst>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%"/>
    <numFmt numFmtId="167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u/>
      <sz val="10"/>
      <name val="Arial"/>
      <family val="2"/>
    </font>
    <font>
      <b/>
      <sz val="10"/>
      <color rgb="FF7030A0"/>
      <name val="Arial"/>
      <family val="2"/>
    </font>
    <font>
      <b/>
      <sz val="11"/>
      <color rgb="FFFF0000"/>
      <name val="Arial"/>
      <family val="2"/>
    </font>
    <font>
      <sz val="10"/>
      <color theme="4"/>
      <name val="Arial"/>
      <family val="2"/>
    </font>
    <font>
      <b/>
      <sz val="11"/>
      <color rgb="FF002060"/>
      <name val="Arial"/>
      <family val="2"/>
    </font>
    <font>
      <sz val="10"/>
      <color rgb="FF00B0F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8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2" applyFont="1"/>
    <xf numFmtId="0" fontId="2" fillId="0" borderId="0" xfId="2"/>
    <xf numFmtId="0" fontId="2" fillId="0" borderId="0" xfId="3"/>
    <xf numFmtId="0" fontId="3" fillId="0" borderId="0" xfId="3" applyFont="1"/>
    <xf numFmtId="0" fontId="2" fillId="0" borderId="1" xfId="2" applyBorder="1"/>
    <xf numFmtId="0" fontId="3" fillId="2" borderId="1" xfId="3" applyFont="1" applyFill="1" applyBorder="1" applyAlignment="1">
      <alignment horizontal="center"/>
    </xf>
    <xf numFmtId="0" fontId="2" fillId="0" borderId="1" xfId="2" applyBorder="1" applyAlignment="1">
      <alignment horizontal="right"/>
    </xf>
    <xf numFmtId="0" fontId="4" fillId="0" borderId="1" xfId="3" applyFont="1" applyBorder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4" fillId="0" borderId="2" xfId="2" applyFont="1" applyBorder="1" applyAlignment="1">
      <alignment vertical="center"/>
    </xf>
    <xf numFmtId="44" fontId="0" fillId="0" borderId="3" xfId="4" applyFont="1" applyBorder="1" applyAlignment="1">
      <alignment horizontal="center"/>
    </xf>
    <xf numFmtId="44" fontId="0" fillId="0" borderId="1" xfId="4" applyFont="1" applyBorder="1"/>
    <xf numFmtId="0" fontId="4" fillId="0" borderId="1" xfId="2" applyFont="1" applyBorder="1" applyAlignment="1">
      <alignment vertical="center" wrapText="1"/>
    </xf>
    <xf numFmtId="10" fontId="0" fillId="0" borderId="1" xfId="1" applyNumberFormat="1" applyFont="1" applyBorder="1" applyAlignment="1">
      <alignment horizontal="center"/>
    </xf>
    <xf numFmtId="0" fontId="4" fillId="0" borderId="3" xfId="2" applyFont="1" applyBorder="1"/>
    <xf numFmtId="0" fontId="2" fillId="0" borderId="2" xfId="2" applyBorder="1" applyAlignment="1">
      <alignment horizontal="center"/>
    </xf>
    <xf numFmtId="0" fontId="2" fillId="0" borderId="3" xfId="2" applyBorder="1"/>
    <xf numFmtId="0" fontId="4" fillId="0" borderId="4" xfId="2" applyFont="1" applyBorder="1"/>
    <xf numFmtId="44" fontId="0" fillId="0" borderId="4" xfId="4" applyFont="1" applyBorder="1"/>
    <xf numFmtId="10" fontId="0" fillId="0" borderId="4" xfId="1" applyNumberFormat="1" applyFont="1" applyBorder="1" applyAlignment="1">
      <alignment horizontal="center"/>
    </xf>
    <xf numFmtId="0" fontId="4" fillId="0" borderId="0" xfId="2" applyFont="1"/>
    <xf numFmtId="164" fontId="0" fillId="2" borderId="0" xfId="5" applyNumberFormat="1" applyFont="1" applyFill="1"/>
    <xf numFmtId="0" fontId="2" fillId="3" borderId="0" xfId="2" applyFill="1"/>
    <xf numFmtId="43" fontId="0" fillId="0" borderId="0" xfId="4" applyNumberFormat="1" applyFont="1"/>
    <xf numFmtId="0" fontId="6" fillId="0" borderId="0" xfId="2" applyFont="1"/>
    <xf numFmtId="164" fontId="0" fillId="0" borderId="5" xfId="5" applyNumberFormat="1" applyFont="1" applyBorder="1"/>
    <xf numFmtId="0" fontId="7" fillId="0" borderId="0" xfId="2" applyFont="1"/>
    <xf numFmtId="164" fontId="2" fillId="0" borderId="0" xfId="2" applyNumberFormat="1"/>
    <xf numFmtId="164" fontId="2" fillId="3" borderId="0" xfId="2" applyNumberFormat="1" applyFill="1"/>
    <xf numFmtId="0" fontId="6" fillId="0" borderId="0" xfId="2" applyFont="1" applyAlignment="1">
      <alignment wrapText="1"/>
    </xf>
    <xf numFmtId="0" fontId="4" fillId="0" borderId="0" xfId="2" applyFont="1" applyAlignment="1">
      <alignment wrapText="1"/>
    </xf>
    <xf numFmtId="164" fontId="4" fillId="0" borderId="0" xfId="5" applyNumberFormat="1" applyFont="1" applyAlignment="1">
      <alignment wrapText="1"/>
    </xf>
    <xf numFmtId="0" fontId="2" fillId="0" borderId="0" xfId="2" applyAlignment="1">
      <alignment wrapText="1"/>
    </xf>
    <xf numFmtId="164" fontId="0" fillId="0" borderId="0" xfId="5" applyNumberFormat="1" applyFont="1" applyAlignment="1">
      <alignment wrapText="1"/>
    </xf>
    <xf numFmtId="164" fontId="0" fillId="3" borderId="0" xfId="5" applyNumberFormat="1" applyFont="1" applyFill="1" applyAlignment="1">
      <alignment wrapText="1"/>
    </xf>
    <xf numFmtId="164" fontId="4" fillId="0" borderId="0" xfId="5" applyNumberFormat="1" applyFont="1" applyAlignment="1">
      <alignment horizontal="center" wrapText="1"/>
    </xf>
    <xf numFmtId="164" fontId="0" fillId="3" borderId="0" xfId="5" applyNumberFormat="1" applyFont="1" applyFill="1" applyAlignment="1">
      <alignment horizontal="center" wrapText="1"/>
    </xf>
    <xf numFmtId="164" fontId="4" fillId="0" borderId="0" xfId="5" applyNumberFormat="1" applyFont="1" applyFill="1" applyAlignment="1">
      <alignment horizontal="center" wrapText="1"/>
    </xf>
    <xf numFmtId="0" fontId="2" fillId="3" borderId="0" xfId="2" applyFill="1" applyAlignment="1">
      <alignment wrapText="1"/>
    </xf>
    <xf numFmtId="164" fontId="2" fillId="0" borderId="0" xfId="2" applyNumberFormat="1" applyAlignment="1">
      <alignment wrapText="1"/>
    </xf>
    <xf numFmtId="43" fontId="0" fillId="0" borderId="0" xfId="4" applyNumberFormat="1" applyFont="1" applyAlignment="1">
      <alignment wrapText="1"/>
    </xf>
    <xf numFmtId="165" fontId="5" fillId="4" borderId="0" xfId="4" applyNumberFormat="1" applyFont="1" applyFill="1" applyAlignment="1">
      <alignment horizontal="center" vertical="center"/>
    </xf>
    <xf numFmtId="164" fontId="8" fillId="5" borderId="0" xfId="2" applyNumberFormat="1" applyFont="1" applyFill="1" applyAlignment="1">
      <alignment horizontal="center"/>
    </xf>
    <xf numFmtId="10" fontId="0" fillId="0" borderId="0" xfId="1" applyNumberFormat="1" applyFont="1"/>
    <xf numFmtId="164" fontId="9" fillId="0" borderId="0" xfId="2" applyNumberFormat="1" applyFont="1" applyAlignment="1">
      <alignment horizontal="center"/>
    </xf>
    <xf numFmtId="164" fontId="9" fillId="3" borderId="0" xfId="2" applyNumberFormat="1" applyFont="1" applyFill="1" applyAlignment="1">
      <alignment horizontal="center"/>
    </xf>
    <xf numFmtId="10" fontId="8" fillId="5" borderId="0" xfId="1" applyNumberFormat="1" applyFont="1" applyFill="1" applyAlignment="1">
      <alignment horizontal="center"/>
    </xf>
    <xf numFmtId="164" fontId="10" fillId="6" borderId="0" xfId="2" applyNumberFormat="1" applyFont="1" applyFill="1"/>
    <xf numFmtId="164" fontId="10" fillId="3" borderId="0" xfId="2" applyNumberFormat="1" applyFont="1" applyFill="1"/>
    <xf numFmtId="0" fontId="11" fillId="0" borderId="0" xfId="2" applyFont="1" applyAlignment="1">
      <alignment horizontal="center"/>
    </xf>
    <xf numFmtId="49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 wrapText="1"/>
    </xf>
    <xf numFmtId="0" fontId="4" fillId="3" borderId="0" xfId="2" applyFont="1" applyFill="1" applyAlignment="1">
      <alignment horizontal="center" wrapText="1"/>
    </xf>
    <xf numFmtId="0" fontId="2" fillId="3" borderId="0" xfId="2" applyFill="1" applyAlignment="1">
      <alignment horizontal="center"/>
    </xf>
    <xf numFmtId="0" fontId="2" fillId="0" borderId="0" xfId="2" applyAlignment="1">
      <alignment horizontal="center"/>
    </xf>
    <xf numFmtId="43" fontId="4" fillId="0" borderId="0" xfId="4" applyNumberFormat="1" applyFont="1" applyAlignment="1">
      <alignment horizontal="center" wrapText="1"/>
    </xf>
    <xf numFmtId="49" fontId="4" fillId="0" borderId="0" xfId="2" applyNumberFormat="1" applyFont="1"/>
    <xf numFmtId="49" fontId="2" fillId="0" borderId="0" xfId="2" applyNumberFormat="1" applyAlignment="1">
      <alignment horizontal="right"/>
    </xf>
    <xf numFmtId="3" fontId="2" fillId="0" borderId="0" xfId="2" applyNumberFormat="1"/>
    <xf numFmtId="3" fontId="2" fillId="3" borderId="0" xfId="2" applyNumberFormat="1" applyFill="1"/>
    <xf numFmtId="4" fontId="2" fillId="0" borderId="0" xfId="2" applyNumberFormat="1"/>
    <xf numFmtId="164" fontId="0" fillId="0" borderId="0" xfId="4" applyNumberFormat="1" applyFont="1"/>
    <xf numFmtId="0" fontId="4" fillId="0" borderId="0" xfId="2" applyFont="1" applyAlignment="1">
      <alignment horizontal="center"/>
    </xf>
    <xf numFmtId="0" fontId="4" fillId="3" borderId="0" xfId="2" applyFont="1" applyFill="1" applyAlignment="1">
      <alignment horizontal="center"/>
    </xf>
    <xf numFmtId="166" fontId="0" fillId="0" borderId="0" xfId="1" applyNumberFormat="1" applyFont="1"/>
    <xf numFmtId="0" fontId="2" fillId="0" borderId="0" xfId="2" quotePrefix="1" applyAlignment="1">
      <alignment horizontal="center"/>
    </xf>
    <xf numFmtId="3" fontId="2" fillId="7" borderId="0" xfId="2" applyNumberFormat="1" applyFill="1"/>
    <xf numFmtId="0" fontId="14" fillId="8" borderId="5" xfId="2" applyFont="1" applyFill="1" applyBorder="1"/>
    <xf numFmtId="0" fontId="14" fillId="8" borderId="5" xfId="2" applyFont="1" applyFill="1" applyBorder="1" applyAlignment="1">
      <alignment horizontal="left"/>
    </xf>
    <xf numFmtId="0" fontId="14" fillId="8" borderId="7" xfId="2" applyFont="1" applyFill="1" applyBorder="1" applyAlignment="1">
      <alignment horizontal="left"/>
    </xf>
    <xf numFmtId="0" fontId="2" fillId="0" borderId="8" xfId="2" applyBorder="1"/>
    <xf numFmtId="164" fontId="4" fillId="9" borderId="0" xfId="5" applyNumberFormat="1" applyFont="1" applyFill="1" applyBorder="1"/>
    <xf numFmtId="0" fontId="2" fillId="9" borderId="0" xfId="2" applyFill="1"/>
    <xf numFmtId="167" fontId="0" fillId="0" borderId="0" xfId="6" applyNumberFormat="1" applyFont="1"/>
    <xf numFmtId="0" fontId="15" fillId="0" borderId="8" xfId="2" applyFont="1" applyBorder="1"/>
    <xf numFmtId="164" fontId="0" fillId="0" borderId="0" xfId="5" applyNumberFormat="1" applyFont="1" applyFill="1" applyBorder="1"/>
    <xf numFmtId="43" fontId="0" fillId="0" borderId="0" xfId="5" applyFont="1"/>
    <xf numFmtId="0" fontId="16" fillId="0" borderId="0" xfId="2" applyFont="1" applyAlignment="1">
      <alignment horizontal="left"/>
    </xf>
    <xf numFmtId="0" fontId="16" fillId="0" borderId="0" xfId="2" applyFont="1" applyAlignment="1">
      <alignment horizontal="center"/>
    </xf>
    <xf numFmtId="0" fontId="16" fillId="0" borderId="0" xfId="2" applyFont="1" applyAlignment="1">
      <alignment horizontal="center" vertical="center"/>
    </xf>
    <xf numFmtId="0" fontId="16" fillId="0" borderId="8" xfId="2" applyFont="1" applyBorder="1" applyAlignment="1">
      <alignment horizontal="left"/>
    </xf>
    <xf numFmtId="3" fontId="4" fillId="0" borderId="0" xfId="5" applyNumberFormat="1" applyFont="1" applyFill="1" applyBorder="1"/>
    <xf numFmtId="0" fontId="4" fillId="0" borderId="0" xfId="2" applyFont="1" applyAlignment="1">
      <alignment horizontal="left"/>
    </xf>
    <xf numFmtId="38" fontId="2" fillId="0" borderId="0" xfId="5" applyNumberFormat="1" applyFont="1" applyFill="1" applyBorder="1" applyAlignment="1">
      <alignment horizontal="right"/>
    </xf>
    <xf numFmtId="0" fontId="6" fillId="0" borderId="8" xfId="2" applyFont="1" applyBorder="1"/>
    <xf numFmtId="3" fontId="4" fillId="0" borderId="0" xfId="2" applyNumberFormat="1" applyFont="1"/>
    <xf numFmtId="167" fontId="4" fillId="9" borderId="8" xfId="6" quotePrefix="1" applyNumberFormat="1" applyFont="1" applyFill="1" applyBorder="1" applyAlignment="1">
      <alignment horizontal="center"/>
    </xf>
    <xf numFmtId="0" fontId="2" fillId="10" borderId="0" xfId="2" applyFill="1"/>
    <xf numFmtId="164" fontId="2" fillId="0" borderId="0" xfId="5" applyNumberFormat="1" applyFont="1" applyFill="1" applyBorder="1"/>
    <xf numFmtId="0" fontId="2" fillId="0" borderId="0" xfId="2" applyAlignment="1">
      <alignment horizontal="right"/>
    </xf>
    <xf numFmtId="0" fontId="4" fillId="0" borderId="0" xfId="2" applyFont="1" applyAlignment="1">
      <alignment horizontal="right"/>
    </xf>
    <xf numFmtId="164" fontId="4" fillId="2" borderId="0" xfId="5" applyNumberFormat="1" applyFont="1" applyFill="1" applyBorder="1"/>
    <xf numFmtId="43" fontId="4" fillId="2" borderId="0" xfId="5" applyFont="1" applyFill="1" applyBorder="1"/>
    <xf numFmtId="43" fontId="2" fillId="0" borderId="0" xfId="2" applyNumberFormat="1"/>
    <xf numFmtId="164" fontId="4" fillId="0" borderId="0" xfId="2" applyNumberFormat="1" applyFont="1" applyAlignment="1">
      <alignment horizontal="right"/>
    </xf>
    <xf numFmtId="43" fontId="4" fillId="0" borderId="0" xfId="5" applyFont="1" applyFill="1" applyBorder="1"/>
    <xf numFmtId="164" fontId="0" fillId="0" borderId="0" xfId="5" applyNumberFormat="1" applyFont="1"/>
    <xf numFmtId="49" fontId="2" fillId="0" borderId="0" xfId="2" applyNumberFormat="1" applyAlignment="1">
      <alignment horizontal="center"/>
    </xf>
    <xf numFmtId="49" fontId="2" fillId="0" borderId="0" xfId="2" applyNumberFormat="1"/>
    <xf numFmtId="49" fontId="2" fillId="2" borderId="0" xfId="2" quotePrefix="1" applyNumberFormat="1" applyFill="1" applyAlignment="1">
      <alignment horizontal="center"/>
    </xf>
    <xf numFmtId="49" fontId="2" fillId="2" borderId="0" xfId="2" applyNumberFormat="1" applyFill="1" applyAlignment="1">
      <alignment horizontal="center"/>
    </xf>
    <xf numFmtId="49" fontId="2" fillId="0" borderId="0" xfId="2" quotePrefix="1" applyNumberFormat="1" applyAlignment="1">
      <alignment horizontal="center"/>
    </xf>
    <xf numFmtId="0" fontId="16" fillId="0" borderId="0" xfId="2" applyFont="1" applyBorder="1" applyAlignment="1">
      <alignment horizontal="left"/>
    </xf>
    <xf numFmtId="0" fontId="14" fillId="8" borderId="6" xfId="2" applyFont="1" applyFill="1" applyBorder="1" applyAlignment="1">
      <alignment horizontal="center"/>
    </xf>
    <xf numFmtId="0" fontId="14" fillId="8" borderId="5" xfId="2" applyFont="1" applyFill="1" applyBorder="1" applyAlignment="1">
      <alignment horizontal="center"/>
    </xf>
    <xf numFmtId="0" fontId="16" fillId="0" borderId="8" xfId="2" applyFont="1" applyBorder="1" applyAlignment="1">
      <alignment horizontal="left"/>
    </xf>
    <xf numFmtId="0" fontId="16" fillId="0" borderId="9" xfId="2" applyFont="1" applyBorder="1" applyAlignment="1">
      <alignment horizontal="left"/>
    </xf>
    <xf numFmtId="3" fontId="2" fillId="11" borderId="0" xfId="2" applyNumberFormat="1" applyFill="1"/>
  </cellXfs>
  <cellStyles count="7">
    <cellStyle name="Comma 2" xfId="5" xr:uid="{1E2735A0-8E60-48C9-8CEE-1DED4247FE57}"/>
    <cellStyle name="Currency 2" xfId="4" xr:uid="{7E0D893D-7E86-4AEB-BFD5-88C07DA73AA5}"/>
    <cellStyle name="Normal" xfId="0" builtinId="0"/>
    <cellStyle name="Normal 2" xfId="2" xr:uid="{2DC22B42-2A49-4ABC-B678-F65B58EEA929}"/>
    <cellStyle name="Normal 2 3" xfId="3" xr:uid="{60B06357-06D5-497A-865B-5BF3EA59B675}"/>
    <cellStyle name="Percent" xfId="1" builtinId="5"/>
    <cellStyle name="Percent 2" xfId="6" xr:uid="{D092D38C-6EC6-47BA-A89E-678528D707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ortionment\Apport\Federal%20Program%20Alloc\03-04\Final\Title%20I%202003-04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Apport/Federal%20Program%20Alloc/22-23/Title%20IV%20Prelim/Approved/Title_IV_A_2022-23%20Preliminar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Webapps"/>
      <sheetName val="District"/>
      <sheetName val=" 2003-04 Actuals"/>
      <sheetName val="03-04 Populations"/>
      <sheetName val="2002-03 Alloc"/>
      <sheetName val="02-03 Populations"/>
      <sheetName val="sd99_WA_census"/>
      <sheetName val="Sheet1"/>
    </sheetNames>
    <sheetDataSet>
      <sheetData sheetId="0"/>
      <sheetData sheetId="1"/>
      <sheetData sheetId="2"/>
      <sheetData sheetId="3"/>
      <sheetData sheetId="4">
        <row r="13">
          <cell r="B13" t="str">
            <v xml:space="preserve">FORMULA COUNTS USED TO DETERMINE TITLE I, PART A ALLOCATIONS </v>
          </cell>
        </row>
        <row r="14">
          <cell r="H14" t="str">
            <v>Sec. 1124 (C)</v>
          </cell>
          <cell r="K14" t="str">
            <v>Sec. 1124</v>
          </cell>
          <cell r="L14" t="str">
            <v>Sec. 1124A</v>
          </cell>
          <cell r="M14" t="str">
            <v>Sec. 1125</v>
          </cell>
          <cell r="N14" t="str">
            <v>Sec. 1125(c)(2)</v>
          </cell>
          <cell r="O14" t="str">
            <v>Sec. 1125A</v>
          </cell>
        </row>
        <row r="15">
          <cell r="B15" t="str">
            <v>updated for 1999 census data available at February 2003</v>
          </cell>
          <cell r="M15" t="str">
            <v>{calculation}</v>
          </cell>
          <cell r="N15" t="str">
            <v>{calculation}</v>
          </cell>
          <cell r="O15" t="str">
            <v>{calculation}</v>
          </cell>
        </row>
        <row r="16">
          <cell r="B16" t="str">
            <v>This is a live sheet that will calculate the eligible populations</v>
          </cell>
        </row>
        <row r="17">
          <cell r="B17" t="str">
            <v>LOCAL EDUCATION AGENCY</v>
          </cell>
          <cell r="C17" t="str">
            <v>POVERTY 1999 Census</v>
          </cell>
          <cell r="D17" t="str">
            <v>NEG. (Final)</v>
          </cell>
          <cell r="E17" t="str">
            <v>DEL           (final)</v>
          </cell>
          <cell r="F17" t="str">
            <v>FOSTER (final)</v>
          </cell>
          <cell r="G17" t="str">
            <v>TANF (final)</v>
          </cell>
          <cell r="H17" t="str">
            <v>Total Formula Count</v>
          </cell>
          <cell r="I17" t="str">
            <v>5 - 17 Population 1999 Census</v>
          </cell>
          <cell r="J17" t="str">
            <v>Percent. Formula</v>
          </cell>
          <cell r="K17" t="str">
            <v>BASIC ELIGIBLES' =&gt; 10 AND &gt;=2%</v>
          </cell>
          <cell r="L17" t="str">
            <v>CONC. ELIGIBLES  (Eligible for basic and ( &gt;6500 or &gt; 15%)</v>
          </cell>
          <cell r="M17" t="str">
            <v>UNWEIGHTED TARGETED &amp; EFIG ELIGIBLES</v>
          </cell>
          <cell r="N17" t="str">
            <v>WEIGHTED COUNTS _ TARGETED</v>
          </cell>
          <cell r="O17" t="str">
            <v>WEIGHED COUNTS _ EFIG</v>
          </cell>
        </row>
        <row r="18">
          <cell r="O18" t="str">
            <v>(Same as Targeted)</v>
          </cell>
        </row>
        <row r="19">
          <cell r="B19" t="str">
            <v>Statewide</v>
          </cell>
          <cell r="C19">
            <v>126157</v>
          </cell>
          <cell r="D19">
            <v>0</v>
          </cell>
          <cell r="E19">
            <v>852</v>
          </cell>
          <cell r="F19">
            <v>7195</v>
          </cell>
          <cell r="G19">
            <v>652</v>
          </cell>
          <cell r="H19">
            <v>134856</v>
          </cell>
          <cell r="I19">
            <v>1119537</v>
          </cell>
          <cell r="J19">
            <v>0.12045693889527546</v>
          </cell>
          <cell r="K19">
            <v>134749</v>
          </cell>
          <cell r="L19">
            <v>71407</v>
          </cell>
          <cell r="M19">
            <v>129966</v>
          </cell>
          <cell r="N19">
            <v>175190.49692499996</v>
          </cell>
          <cell r="O19">
            <v>175190.49692499996</v>
          </cell>
        </row>
        <row r="20">
          <cell r="B20" t="str">
            <v>ABERDEEN</v>
          </cell>
          <cell r="C20">
            <v>741</v>
          </cell>
          <cell r="D20">
            <v>0</v>
          </cell>
          <cell r="F20">
            <v>29</v>
          </cell>
          <cell r="G20">
            <v>3</v>
          </cell>
          <cell r="H20">
            <v>773</v>
          </cell>
          <cell r="I20">
            <v>3893</v>
          </cell>
          <cell r="J20">
            <v>0.19856152067814026</v>
          </cell>
          <cell r="K20">
            <v>773</v>
          </cell>
          <cell r="L20">
            <v>773</v>
          </cell>
          <cell r="M20">
            <v>773</v>
          </cell>
          <cell r="N20">
            <v>897.85294999999996</v>
          </cell>
          <cell r="O20">
            <v>897.85294999999996</v>
          </cell>
        </row>
        <row r="21">
          <cell r="B21" t="str">
            <v>ADNA</v>
          </cell>
          <cell r="C21">
            <v>43</v>
          </cell>
          <cell r="D21">
            <v>0</v>
          </cell>
          <cell r="F21">
            <v>3</v>
          </cell>
          <cell r="G21">
            <v>0</v>
          </cell>
          <cell r="H21">
            <v>46</v>
          </cell>
          <cell r="I21">
            <v>635</v>
          </cell>
          <cell r="J21">
            <v>7.2440944881889763E-2</v>
          </cell>
          <cell r="K21">
            <v>46</v>
          </cell>
          <cell r="L21">
            <v>0</v>
          </cell>
          <cell r="M21">
            <v>46</v>
          </cell>
          <cell r="N21">
            <v>46</v>
          </cell>
          <cell r="O21">
            <v>46</v>
          </cell>
        </row>
        <row r="22">
          <cell r="B22" t="str">
            <v>ALMIRA</v>
          </cell>
          <cell r="C22">
            <v>30</v>
          </cell>
          <cell r="D22">
            <v>0</v>
          </cell>
          <cell r="F22">
            <v>0</v>
          </cell>
          <cell r="G22">
            <v>0</v>
          </cell>
          <cell r="H22">
            <v>30</v>
          </cell>
          <cell r="I22">
            <v>121</v>
          </cell>
          <cell r="J22">
            <v>0.24793388429752067</v>
          </cell>
          <cell r="K22">
            <v>30</v>
          </cell>
          <cell r="L22">
            <v>30</v>
          </cell>
          <cell r="M22">
            <v>30</v>
          </cell>
          <cell r="N22">
            <v>40.796324999999996</v>
          </cell>
          <cell r="O22">
            <v>40.796324999999996</v>
          </cell>
        </row>
        <row r="23">
          <cell r="B23" t="str">
            <v>ANACORTES</v>
          </cell>
          <cell r="C23">
            <v>225</v>
          </cell>
          <cell r="D23">
            <v>0</v>
          </cell>
          <cell r="F23">
            <v>53</v>
          </cell>
          <cell r="G23">
            <v>3</v>
          </cell>
          <cell r="H23">
            <v>281</v>
          </cell>
          <cell r="I23">
            <v>3293</v>
          </cell>
          <cell r="J23">
            <v>8.5332523534770721E-2</v>
          </cell>
          <cell r="K23">
            <v>281</v>
          </cell>
          <cell r="L23">
            <v>0</v>
          </cell>
          <cell r="M23">
            <v>281</v>
          </cell>
          <cell r="N23">
            <v>281</v>
          </cell>
          <cell r="O23">
            <v>281</v>
          </cell>
        </row>
        <row r="24">
          <cell r="B24" t="str">
            <v>ARLINGTON</v>
          </cell>
          <cell r="C24">
            <v>291</v>
          </cell>
          <cell r="D24">
            <v>0</v>
          </cell>
          <cell r="F24">
            <v>33</v>
          </cell>
          <cell r="G24">
            <v>0</v>
          </cell>
          <cell r="H24">
            <v>324</v>
          </cell>
          <cell r="I24">
            <v>5339</v>
          </cell>
          <cell r="J24">
            <v>6.0685521633264655E-2</v>
          </cell>
          <cell r="K24">
            <v>324</v>
          </cell>
          <cell r="L24">
            <v>0</v>
          </cell>
          <cell r="M24">
            <v>324</v>
          </cell>
          <cell r="N24">
            <v>324</v>
          </cell>
          <cell r="O24">
            <v>324</v>
          </cell>
        </row>
        <row r="25">
          <cell r="B25" t="str">
            <v>ASOTIN-ANATONE</v>
          </cell>
          <cell r="C25">
            <v>114</v>
          </cell>
          <cell r="D25">
            <v>0</v>
          </cell>
          <cell r="F25">
            <v>2</v>
          </cell>
          <cell r="G25">
            <v>0</v>
          </cell>
          <cell r="H25">
            <v>116</v>
          </cell>
          <cell r="I25">
            <v>593</v>
          </cell>
          <cell r="J25">
            <v>0.19561551433389546</v>
          </cell>
          <cell r="K25">
            <v>116</v>
          </cell>
          <cell r="L25">
            <v>116</v>
          </cell>
          <cell r="M25">
            <v>116</v>
          </cell>
          <cell r="N25">
            <v>133.70795000000001</v>
          </cell>
          <cell r="O25">
            <v>133.70795000000001</v>
          </cell>
        </row>
        <row r="26">
          <cell r="B26" t="str">
            <v>AUBURN</v>
          </cell>
          <cell r="C26">
            <v>1379</v>
          </cell>
          <cell r="D26">
            <v>0</v>
          </cell>
          <cell r="F26">
            <v>102</v>
          </cell>
          <cell r="G26">
            <v>34</v>
          </cell>
          <cell r="H26">
            <v>1515</v>
          </cell>
          <cell r="I26">
            <v>14060</v>
          </cell>
          <cell r="J26">
            <v>0.1077524893314367</v>
          </cell>
          <cell r="K26">
            <v>1515</v>
          </cell>
          <cell r="L26">
            <v>0</v>
          </cell>
          <cell r="M26">
            <v>1515</v>
          </cell>
          <cell r="N26">
            <v>1927</v>
          </cell>
          <cell r="O26">
            <v>1927</v>
          </cell>
        </row>
        <row r="27">
          <cell r="B27" t="str">
            <v>BAINBRIDGE ISLAND</v>
          </cell>
          <cell r="C27">
            <v>171</v>
          </cell>
          <cell r="D27">
            <v>0</v>
          </cell>
          <cell r="F27">
            <v>3</v>
          </cell>
          <cell r="G27">
            <v>0</v>
          </cell>
          <cell r="H27">
            <v>174</v>
          </cell>
          <cell r="I27">
            <v>4388</v>
          </cell>
          <cell r="J27">
            <v>3.965360072926162E-2</v>
          </cell>
          <cell r="K27">
            <v>174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BATTLE GROUND</v>
          </cell>
          <cell r="C28">
            <v>672</v>
          </cell>
          <cell r="D28">
            <v>0</v>
          </cell>
          <cell r="F28">
            <v>49</v>
          </cell>
          <cell r="G28">
            <v>3</v>
          </cell>
          <cell r="H28">
            <v>724</v>
          </cell>
          <cell r="I28">
            <v>11400</v>
          </cell>
          <cell r="J28">
            <v>6.3508771929824556E-2</v>
          </cell>
          <cell r="K28">
            <v>724</v>
          </cell>
          <cell r="L28">
            <v>0</v>
          </cell>
          <cell r="M28">
            <v>724</v>
          </cell>
          <cell r="N28">
            <v>740.5</v>
          </cell>
          <cell r="O28">
            <v>740.5</v>
          </cell>
        </row>
        <row r="29">
          <cell r="B29" t="str">
            <v>BELLEVUE</v>
          </cell>
          <cell r="C29">
            <v>993</v>
          </cell>
          <cell r="D29">
            <v>0</v>
          </cell>
          <cell r="F29">
            <v>35</v>
          </cell>
          <cell r="G29">
            <v>7</v>
          </cell>
          <cell r="H29">
            <v>1035</v>
          </cell>
          <cell r="I29">
            <v>17536</v>
          </cell>
          <cell r="J29">
            <v>5.9021441605839414E-2</v>
          </cell>
          <cell r="K29">
            <v>1035</v>
          </cell>
          <cell r="L29">
            <v>0</v>
          </cell>
          <cell r="M29">
            <v>1035</v>
          </cell>
          <cell r="N29">
            <v>1207</v>
          </cell>
          <cell r="O29">
            <v>1207</v>
          </cell>
        </row>
        <row r="30">
          <cell r="B30" t="str">
            <v>BELLINGHAM</v>
          </cell>
          <cell r="C30">
            <v>1501</v>
          </cell>
          <cell r="D30">
            <v>0</v>
          </cell>
          <cell r="F30">
            <v>55</v>
          </cell>
          <cell r="G30">
            <v>5</v>
          </cell>
          <cell r="H30">
            <v>1561</v>
          </cell>
          <cell r="I30">
            <v>11842</v>
          </cell>
          <cell r="J30">
            <v>0.13181894950177334</v>
          </cell>
          <cell r="K30">
            <v>1561</v>
          </cell>
          <cell r="L30">
            <v>0</v>
          </cell>
          <cell r="M30">
            <v>1561</v>
          </cell>
          <cell r="N30">
            <v>1996</v>
          </cell>
          <cell r="O30">
            <v>1996</v>
          </cell>
        </row>
        <row r="31">
          <cell r="B31" t="str">
            <v>BENGE</v>
          </cell>
          <cell r="C31">
            <v>3</v>
          </cell>
          <cell r="D31">
            <v>0</v>
          </cell>
          <cell r="F31">
            <v>0</v>
          </cell>
          <cell r="G31">
            <v>0</v>
          </cell>
          <cell r="H31">
            <v>3</v>
          </cell>
          <cell r="I31">
            <v>15</v>
          </cell>
          <cell r="J31">
            <v>0.2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BETHEL</v>
          </cell>
          <cell r="C32">
            <v>1819</v>
          </cell>
          <cell r="D32">
            <v>0</v>
          </cell>
          <cell r="F32">
            <v>173</v>
          </cell>
          <cell r="G32">
            <v>13</v>
          </cell>
          <cell r="H32">
            <v>2005</v>
          </cell>
          <cell r="I32">
            <v>18366</v>
          </cell>
          <cell r="J32">
            <v>0.1091691168463465</v>
          </cell>
          <cell r="K32">
            <v>2005</v>
          </cell>
          <cell r="L32">
            <v>0</v>
          </cell>
          <cell r="M32">
            <v>2005</v>
          </cell>
          <cell r="N32">
            <v>2662</v>
          </cell>
          <cell r="O32">
            <v>2662</v>
          </cell>
        </row>
        <row r="33">
          <cell r="B33" t="str">
            <v>BICKLETON</v>
          </cell>
          <cell r="C33">
            <v>9</v>
          </cell>
          <cell r="D33">
            <v>0</v>
          </cell>
          <cell r="F33">
            <v>0</v>
          </cell>
          <cell r="G33">
            <v>0</v>
          </cell>
          <cell r="H33">
            <v>9</v>
          </cell>
          <cell r="I33">
            <v>67</v>
          </cell>
          <cell r="J33">
            <v>0.13432835820895522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BLAINE</v>
          </cell>
          <cell r="C34">
            <v>250</v>
          </cell>
          <cell r="D34">
            <v>0</v>
          </cell>
          <cell r="F34">
            <v>6</v>
          </cell>
          <cell r="G34">
            <v>0</v>
          </cell>
          <cell r="H34">
            <v>256</v>
          </cell>
          <cell r="I34">
            <v>2048</v>
          </cell>
          <cell r="J34">
            <v>0.125</v>
          </cell>
          <cell r="K34">
            <v>256</v>
          </cell>
          <cell r="L34">
            <v>0</v>
          </cell>
          <cell r="M34">
            <v>256</v>
          </cell>
          <cell r="N34">
            <v>256</v>
          </cell>
          <cell r="O34">
            <v>256</v>
          </cell>
        </row>
        <row r="35">
          <cell r="B35" t="str">
            <v>BOISTFORT</v>
          </cell>
          <cell r="C35">
            <v>41</v>
          </cell>
          <cell r="D35">
            <v>0</v>
          </cell>
          <cell r="F35">
            <v>3</v>
          </cell>
          <cell r="G35">
            <v>0</v>
          </cell>
          <cell r="H35">
            <v>44</v>
          </cell>
          <cell r="I35">
            <v>208</v>
          </cell>
          <cell r="J35">
            <v>0.21153846153846154</v>
          </cell>
          <cell r="K35">
            <v>44</v>
          </cell>
          <cell r="L35">
            <v>44</v>
          </cell>
          <cell r="M35">
            <v>44</v>
          </cell>
          <cell r="N35">
            <v>52.6952</v>
          </cell>
          <cell r="O35">
            <v>52.6952</v>
          </cell>
        </row>
        <row r="36">
          <cell r="B36" t="str">
            <v>BREMERTON</v>
          </cell>
          <cell r="C36">
            <v>1501</v>
          </cell>
          <cell r="D36">
            <v>0</v>
          </cell>
          <cell r="F36">
            <v>74</v>
          </cell>
          <cell r="G36">
            <v>1</v>
          </cell>
          <cell r="H36">
            <v>1576</v>
          </cell>
          <cell r="I36">
            <v>7083</v>
          </cell>
          <cell r="J36">
            <v>0.22250458845122123</v>
          </cell>
          <cell r="K36">
            <v>1576</v>
          </cell>
          <cell r="L36">
            <v>1576</v>
          </cell>
          <cell r="M36">
            <v>1576</v>
          </cell>
          <cell r="N36">
            <v>2018.5</v>
          </cell>
          <cell r="O36">
            <v>2018.5</v>
          </cell>
        </row>
        <row r="37">
          <cell r="B37" t="str">
            <v>BREWSTER</v>
          </cell>
          <cell r="C37">
            <v>345</v>
          </cell>
          <cell r="D37">
            <v>0</v>
          </cell>
          <cell r="F37">
            <v>4</v>
          </cell>
          <cell r="G37">
            <v>0</v>
          </cell>
          <cell r="H37">
            <v>349</v>
          </cell>
          <cell r="I37">
            <v>1100</v>
          </cell>
          <cell r="J37">
            <v>0.31727272727272726</v>
          </cell>
          <cell r="K37">
            <v>349</v>
          </cell>
          <cell r="L37">
            <v>349</v>
          </cell>
          <cell r="M37">
            <v>349</v>
          </cell>
          <cell r="N37">
            <v>574.48749999999995</v>
          </cell>
          <cell r="O37">
            <v>574.48749999999995</v>
          </cell>
        </row>
        <row r="38">
          <cell r="B38" t="str">
            <v>BRIDGEPORT</v>
          </cell>
          <cell r="C38">
            <v>218</v>
          </cell>
          <cell r="D38">
            <v>0</v>
          </cell>
          <cell r="F38">
            <v>0</v>
          </cell>
          <cell r="G38">
            <v>0</v>
          </cell>
          <cell r="H38">
            <v>218</v>
          </cell>
          <cell r="I38">
            <v>705</v>
          </cell>
          <cell r="J38">
            <v>0.30921985815602837</v>
          </cell>
          <cell r="K38">
            <v>218</v>
          </cell>
          <cell r="L38">
            <v>218</v>
          </cell>
          <cell r="M38">
            <v>218</v>
          </cell>
          <cell r="N38">
            <v>349.74312500000002</v>
          </cell>
          <cell r="O38">
            <v>349.74312500000002</v>
          </cell>
        </row>
        <row r="39">
          <cell r="B39" t="str">
            <v>BRINNON</v>
          </cell>
          <cell r="C39">
            <v>25</v>
          </cell>
          <cell r="D39">
            <v>0</v>
          </cell>
          <cell r="F39">
            <v>0</v>
          </cell>
          <cell r="G39">
            <v>0</v>
          </cell>
          <cell r="H39">
            <v>25</v>
          </cell>
          <cell r="I39">
            <v>156</v>
          </cell>
          <cell r="J39">
            <v>0.16025641025641027</v>
          </cell>
          <cell r="K39">
            <v>25</v>
          </cell>
          <cell r="L39">
            <v>25</v>
          </cell>
          <cell r="M39">
            <v>25</v>
          </cell>
          <cell r="N39">
            <v>25.5214</v>
          </cell>
          <cell r="O39">
            <v>25.5214</v>
          </cell>
        </row>
        <row r="40">
          <cell r="B40" t="str">
            <v>BURLINGTON-EDISON</v>
          </cell>
          <cell r="C40">
            <v>336</v>
          </cell>
          <cell r="D40">
            <v>0</v>
          </cell>
          <cell r="F40">
            <v>18</v>
          </cell>
          <cell r="G40">
            <v>12</v>
          </cell>
          <cell r="H40">
            <v>366</v>
          </cell>
          <cell r="I40">
            <v>3629</v>
          </cell>
          <cell r="J40">
            <v>0.10085422981537613</v>
          </cell>
          <cell r="K40">
            <v>366</v>
          </cell>
          <cell r="L40">
            <v>0</v>
          </cell>
          <cell r="M40">
            <v>366</v>
          </cell>
          <cell r="N40">
            <v>366</v>
          </cell>
          <cell r="O40">
            <v>366</v>
          </cell>
        </row>
        <row r="41">
          <cell r="B41" t="str">
            <v>CAMAS</v>
          </cell>
          <cell r="C41">
            <v>236</v>
          </cell>
          <cell r="D41">
            <v>0</v>
          </cell>
          <cell r="F41">
            <v>25</v>
          </cell>
          <cell r="G41">
            <v>3</v>
          </cell>
          <cell r="H41">
            <v>264</v>
          </cell>
          <cell r="I41">
            <v>4098</v>
          </cell>
          <cell r="J41">
            <v>6.4421669106881407E-2</v>
          </cell>
          <cell r="K41">
            <v>264</v>
          </cell>
          <cell r="L41">
            <v>0</v>
          </cell>
          <cell r="M41">
            <v>264</v>
          </cell>
          <cell r="N41">
            <v>264</v>
          </cell>
          <cell r="O41">
            <v>264</v>
          </cell>
        </row>
        <row r="42">
          <cell r="B42" t="str">
            <v>CAPE FLATTERY</v>
          </cell>
          <cell r="C42">
            <v>175</v>
          </cell>
          <cell r="D42">
            <v>0</v>
          </cell>
          <cell r="F42">
            <v>8</v>
          </cell>
          <cell r="G42">
            <v>0</v>
          </cell>
          <cell r="H42">
            <v>183</v>
          </cell>
          <cell r="I42">
            <v>664</v>
          </cell>
          <cell r="J42">
            <v>0.2756024096385542</v>
          </cell>
          <cell r="K42">
            <v>183</v>
          </cell>
          <cell r="L42">
            <v>183</v>
          </cell>
          <cell r="M42">
            <v>183</v>
          </cell>
          <cell r="N42">
            <v>269.80379999999997</v>
          </cell>
          <cell r="O42">
            <v>269.80379999999997</v>
          </cell>
        </row>
        <row r="43">
          <cell r="B43" t="str">
            <v>CARBONADO</v>
          </cell>
          <cell r="C43">
            <v>2</v>
          </cell>
          <cell r="D43">
            <v>0</v>
          </cell>
          <cell r="F43">
            <v>1</v>
          </cell>
          <cell r="G43">
            <v>0</v>
          </cell>
          <cell r="H43">
            <v>3</v>
          </cell>
          <cell r="I43">
            <v>205</v>
          </cell>
          <cell r="J43">
            <v>1.4634146341463415E-2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CASCADE</v>
          </cell>
          <cell r="C44">
            <v>97</v>
          </cell>
          <cell r="D44">
            <v>0</v>
          </cell>
          <cell r="F44">
            <v>3</v>
          </cell>
          <cell r="G44">
            <v>0</v>
          </cell>
          <cell r="H44">
            <v>100</v>
          </cell>
          <cell r="I44">
            <v>1851</v>
          </cell>
          <cell r="J44">
            <v>5.4024851431658562E-2</v>
          </cell>
          <cell r="K44">
            <v>100</v>
          </cell>
          <cell r="L44">
            <v>0</v>
          </cell>
          <cell r="M44">
            <v>100</v>
          </cell>
          <cell r="N44">
            <v>100</v>
          </cell>
          <cell r="O44">
            <v>100</v>
          </cell>
        </row>
        <row r="45">
          <cell r="B45" t="str">
            <v>CASHMERE</v>
          </cell>
          <cell r="C45">
            <v>146</v>
          </cell>
          <cell r="D45">
            <v>0</v>
          </cell>
          <cell r="F45">
            <v>4</v>
          </cell>
          <cell r="G45">
            <v>0</v>
          </cell>
          <cell r="H45">
            <v>150</v>
          </cell>
          <cell r="I45">
            <v>1677</v>
          </cell>
          <cell r="J45">
            <v>8.9445438282647588E-2</v>
          </cell>
          <cell r="K45">
            <v>150</v>
          </cell>
          <cell r="L45">
            <v>0</v>
          </cell>
          <cell r="M45">
            <v>150</v>
          </cell>
          <cell r="N45">
            <v>150</v>
          </cell>
          <cell r="O45">
            <v>150</v>
          </cell>
        </row>
        <row r="46">
          <cell r="B46" t="str">
            <v>CASTLE ROCK</v>
          </cell>
          <cell r="C46">
            <v>145</v>
          </cell>
          <cell r="D46">
            <v>0</v>
          </cell>
          <cell r="F46">
            <v>16</v>
          </cell>
          <cell r="G46">
            <v>0</v>
          </cell>
          <cell r="H46">
            <v>161</v>
          </cell>
          <cell r="I46">
            <v>1482</v>
          </cell>
          <cell r="J46">
            <v>0.10863697705802969</v>
          </cell>
          <cell r="K46">
            <v>161</v>
          </cell>
          <cell r="L46">
            <v>0</v>
          </cell>
          <cell r="M46">
            <v>161</v>
          </cell>
          <cell r="N46">
            <v>161</v>
          </cell>
          <cell r="O46">
            <v>161</v>
          </cell>
        </row>
        <row r="47">
          <cell r="B47" t="str">
            <v>CENTERVILLE</v>
          </cell>
          <cell r="C47">
            <v>30</v>
          </cell>
          <cell r="D47">
            <v>0</v>
          </cell>
          <cell r="F47">
            <v>0</v>
          </cell>
          <cell r="G47">
            <v>0</v>
          </cell>
          <cell r="H47">
            <v>30</v>
          </cell>
          <cell r="I47">
            <v>116</v>
          </cell>
          <cell r="J47">
            <v>0.25862068965517243</v>
          </cell>
          <cell r="K47">
            <v>30</v>
          </cell>
          <cell r="L47">
            <v>30</v>
          </cell>
          <cell r="M47">
            <v>30</v>
          </cell>
          <cell r="N47">
            <v>42.209699999999998</v>
          </cell>
          <cell r="O47">
            <v>42.209699999999998</v>
          </cell>
        </row>
        <row r="48">
          <cell r="B48" t="str">
            <v>CENTRAL KITSAP</v>
          </cell>
          <cell r="C48">
            <v>1084</v>
          </cell>
          <cell r="D48">
            <v>0</v>
          </cell>
          <cell r="F48">
            <v>101</v>
          </cell>
          <cell r="G48">
            <v>1</v>
          </cell>
          <cell r="H48">
            <v>1186</v>
          </cell>
          <cell r="I48">
            <v>14047</v>
          </cell>
          <cell r="J48">
            <v>8.4430839325122797E-2</v>
          </cell>
          <cell r="K48">
            <v>1186</v>
          </cell>
          <cell r="L48">
            <v>0</v>
          </cell>
          <cell r="M48">
            <v>1186</v>
          </cell>
          <cell r="N48">
            <v>1433.5</v>
          </cell>
          <cell r="O48">
            <v>1433.5</v>
          </cell>
        </row>
        <row r="49">
          <cell r="B49" t="str">
            <v>CENTRAL VALLEY</v>
          </cell>
          <cell r="C49">
            <v>877</v>
          </cell>
          <cell r="D49">
            <v>0</v>
          </cell>
          <cell r="F49">
            <v>80</v>
          </cell>
          <cell r="G49">
            <v>7</v>
          </cell>
          <cell r="H49">
            <v>964</v>
          </cell>
          <cell r="I49">
            <v>12977</v>
          </cell>
          <cell r="J49">
            <v>7.4285273946212524E-2</v>
          </cell>
          <cell r="K49">
            <v>964</v>
          </cell>
          <cell r="L49">
            <v>0</v>
          </cell>
          <cell r="M49">
            <v>964</v>
          </cell>
          <cell r="N49">
            <v>1100.5</v>
          </cell>
          <cell r="O49">
            <v>1100.5</v>
          </cell>
        </row>
        <row r="50">
          <cell r="B50" t="str">
            <v>CENTRALIA</v>
          </cell>
          <cell r="C50">
            <v>699</v>
          </cell>
          <cell r="D50">
            <v>0</v>
          </cell>
          <cell r="F50">
            <v>43</v>
          </cell>
          <cell r="G50">
            <v>1</v>
          </cell>
          <cell r="H50">
            <v>743</v>
          </cell>
          <cell r="I50">
            <v>3824</v>
          </cell>
          <cell r="J50">
            <v>0.19429916317991633</v>
          </cell>
          <cell r="K50">
            <v>743</v>
          </cell>
          <cell r="L50">
            <v>743</v>
          </cell>
          <cell r="M50">
            <v>743</v>
          </cell>
          <cell r="N50">
            <v>853.41560000000004</v>
          </cell>
          <cell r="O50">
            <v>853.41560000000004</v>
          </cell>
        </row>
        <row r="51">
          <cell r="B51" t="str">
            <v>CHEHALIS</v>
          </cell>
          <cell r="C51">
            <v>321</v>
          </cell>
          <cell r="D51">
            <v>0</v>
          </cell>
          <cell r="F51">
            <v>14</v>
          </cell>
          <cell r="G51">
            <v>0</v>
          </cell>
          <cell r="H51">
            <v>335</v>
          </cell>
          <cell r="I51">
            <v>2695</v>
          </cell>
          <cell r="J51">
            <v>0.12430426716141002</v>
          </cell>
          <cell r="K51">
            <v>335</v>
          </cell>
          <cell r="L51">
            <v>0</v>
          </cell>
          <cell r="M51">
            <v>335</v>
          </cell>
          <cell r="N51">
            <v>335</v>
          </cell>
          <cell r="O51">
            <v>335</v>
          </cell>
        </row>
        <row r="52">
          <cell r="B52" t="str">
            <v>CHENEY</v>
          </cell>
          <cell r="C52">
            <v>583</v>
          </cell>
          <cell r="D52">
            <v>0</v>
          </cell>
          <cell r="F52">
            <v>44</v>
          </cell>
          <cell r="G52">
            <v>4</v>
          </cell>
          <cell r="H52">
            <v>631</v>
          </cell>
          <cell r="I52">
            <v>4042</v>
          </cell>
          <cell r="J52">
            <v>0.15611083621969321</v>
          </cell>
          <cell r="K52">
            <v>631</v>
          </cell>
          <cell r="L52">
            <v>631</v>
          </cell>
          <cell r="M52">
            <v>631</v>
          </cell>
          <cell r="N52">
            <v>631.94229999999993</v>
          </cell>
          <cell r="O52">
            <v>631.94229999999993</v>
          </cell>
        </row>
        <row r="53">
          <cell r="B53" t="str">
            <v>CHEWELAH</v>
          </cell>
          <cell r="C53">
            <v>223</v>
          </cell>
          <cell r="D53">
            <v>0</v>
          </cell>
          <cell r="F53">
            <v>8</v>
          </cell>
          <cell r="G53">
            <v>0</v>
          </cell>
          <cell r="H53">
            <v>231</v>
          </cell>
          <cell r="I53">
            <v>1214</v>
          </cell>
          <cell r="J53">
            <v>0.19028006589785831</v>
          </cell>
          <cell r="K53">
            <v>231</v>
          </cell>
          <cell r="L53">
            <v>231</v>
          </cell>
          <cell r="M53">
            <v>231</v>
          </cell>
          <cell r="N53">
            <v>262.39409999999998</v>
          </cell>
          <cell r="O53">
            <v>262.39409999999998</v>
          </cell>
        </row>
        <row r="54">
          <cell r="B54" t="str">
            <v>CHIMACUM</v>
          </cell>
          <cell r="C54">
            <v>180</v>
          </cell>
          <cell r="D54">
            <v>0</v>
          </cell>
          <cell r="F54">
            <v>4</v>
          </cell>
          <cell r="G54">
            <v>0</v>
          </cell>
          <cell r="H54">
            <v>184</v>
          </cell>
          <cell r="I54">
            <v>1514</v>
          </cell>
          <cell r="J54">
            <v>0.12153236459709379</v>
          </cell>
          <cell r="K54">
            <v>184</v>
          </cell>
          <cell r="L54">
            <v>0</v>
          </cell>
          <cell r="M54">
            <v>184</v>
          </cell>
          <cell r="N54">
            <v>184</v>
          </cell>
          <cell r="O54">
            <v>184</v>
          </cell>
        </row>
        <row r="55">
          <cell r="B55" t="str">
            <v>CLARKSTON</v>
          </cell>
          <cell r="C55">
            <v>610</v>
          </cell>
          <cell r="D55">
            <v>0</v>
          </cell>
          <cell r="F55">
            <v>21</v>
          </cell>
          <cell r="G55">
            <v>0</v>
          </cell>
          <cell r="H55">
            <v>631</v>
          </cell>
          <cell r="I55">
            <v>3256</v>
          </cell>
          <cell r="J55">
            <v>0.19379606879606878</v>
          </cell>
          <cell r="K55">
            <v>631</v>
          </cell>
          <cell r="L55">
            <v>631</v>
          </cell>
          <cell r="M55">
            <v>631</v>
          </cell>
          <cell r="N55">
            <v>723.78639999999996</v>
          </cell>
          <cell r="O55">
            <v>723.78639999999996</v>
          </cell>
        </row>
        <row r="56">
          <cell r="B56" t="str">
            <v>CLE ELUM-ROSLYN</v>
          </cell>
          <cell r="C56">
            <v>103</v>
          </cell>
          <cell r="D56">
            <v>0</v>
          </cell>
          <cell r="F56">
            <v>12</v>
          </cell>
          <cell r="G56">
            <v>0</v>
          </cell>
          <cell r="H56">
            <v>115</v>
          </cell>
          <cell r="I56">
            <v>1106</v>
          </cell>
          <cell r="J56">
            <v>0.10397830018083183</v>
          </cell>
          <cell r="K56">
            <v>115</v>
          </cell>
          <cell r="L56">
            <v>0</v>
          </cell>
          <cell r="M56">
            <v>115</v>
          </cell>
          <cell r="N56">
            <v>115</v>
          </cell>
          <cell r="O56">
            <v>115</v>
          </cell>
        </row>
        <row r="57">
          <cell r="B57" t="str">
            <v>CLOVER PARK</v>
          </cell>
          <cell r="C57">
            <v>2312</v>
          </cell>
          <cell r="D57">
            <v>0</v>
          </cell>
          <cell r="F57">
            <v>81</v>
          </cell>
          <cell r="G57">
            <v>29</v>
          </cell>
          <cell r="H57">
            <v>2422</v>
          </cell>
          <cell r="I57">
            <v>14866</v>
          </cell>
          <cell r="J57">
            <v>0.16292210413023006</v>
          </cell>
          <cell r="K57">
            <v>2422</v>
          </cell>
          <cell r="L57">
            <v>2422</v>
          </cell>
          <cell r="M57">
            <v>2422</v>
          </cell>
          <cell r="N57">
            <v>3367.5</v>
          </cell>
          <cell r="O57">
            <v>3367.5</v>
          </cell>
        </row>
        <row r="58">
          <cell r="B58" t="str">
            <v>COLFAX</v>
          </cell>
          <cell r="C58">
            <v>53</v>
          </cell>
          <cell r="D58">
            <v>0</v>
          </cell>
          <cell r="F58">
            <v>2</v>
          </cell>
          <cell r="G58">
            <v>0</v>
          </cell>
          <cell r="H58">
            <v>55</v>
          </cell>
          <cell r="I58">
            <v>787</v>
          </cell>
          <cell r="J58">
            <v>6.9885641677255403E-2</v>
          </cell>
          <cell r="K58">
            <v>55</v>
          </cell>
          <cell r="L58">
            <v>0</v>
          </cell>
          <cell r="M58">
            <v>55</v>
          </cell>
          <cell r="N58">
            <v>55</v>
          </cell>
          <cell r="O58">
            <v>55</v>
          </cell>
        </row>
        <row r="59">
          <cell r="B59" t="str">
            <v>COLLEGE PLACE</v>
          </cell>
          <cell r="C59">
            <v>201</v>
          </cell>
          <cell r="D59">
            <v>0</v>
          </cell>
          <cell r="F59">
            <v>22</v>
          </cell>
          <cell r="G59">
            <v>0</v>
          </cell>
          <cell r="H59">
            <v>223</v>
          </cell>
          <cell r="I59">
            <v>1823</v>
          </cell>
          <cell r="J59">
            <v>0.12232583653318706</v>
          </cell>
          <cell r="K59">
            <v>223</v>
          </cell>
          <cell r="L59">
            <v>0</v>
          </cell>
          <cell r="M59">
            <v>223</v>
          </cell>
          <cell r="N59">
            <v>223</v>
          </cell>
          <cell r="O59">
            <v>223</v>
          </cell>
        </row>
        <row r="60">
          <cell r="B60" t="str">
            <v>COLTON</v>
          </cell>
          <cell r="C60">
            <v>12</v>
          </cell>
          <cell r="D60">
            <v>0</v>
          </cell>
          <cell r="F60">
            <v>0</v>
          </cell>
          <cell r="G60">
            <v>0</v>
          </cell>
          <cell r="H60">
            <v>12</v>
          </cell>
          <cell r="I60">
            <v>254</v>
          </cell>
          <cell r="J60">
            <v>4.7244094488188976E-2</v>
          </cell>
          <cell r="K60">
            <v>12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COLUMBIA (STEV)</v>
          </cell>
          <cell r="C61">
            <v>75</v>
          </cell>
          <cell r="D61">
            <v>0</v>
          </cell>
          <cell r="F61">
            <v>9</v>
          </cell>
          <cell r="G61">
            <v>0</v>
          </cell>
          <cell r="H61">
            <v>84</v>
          </cell>
          <cell r="I61">
            <v>248</v>
          </cell>
          <cell r="J61">
            <v>0.33870967741935482</v>
          </cell>
          <cell r="K61">
            <v>84</v>
          </cell>
          <cell r="L61">
            <v>84</v>
          </cell>
          <cell r="M61">
            <v>84</v>
          </cell>
          <cell r="N61">
            <v>146.79900000000004</v>
          </cell>
          <cell r="O61">
            <v>146.79900000000004</v>
          </cell>
        </row>
        <row r="62">
          <cell r="B62" t="str">
            <v>COLUMBIA (WALLA)</v>
          </cell>
          <cell r="C62">
            <v>110</v>
          </cell>
          <cell r="D62">
            <v>0</v>
          </cell>
          <cell r="F62">
            <v>7</v>
          </cell>
          <cell r="G62">
            <v>1</v>
          </cell>
          <cell r="H62">
            <v>118</v>
          </cell>
          <cell r="I62">
            <v>946</v>
          </cell>
          <cell r="J62">
            <v>0.12473572938689217</v>
          </cell>
          <cell r="K62">
            <v>118</v>
          </cell>
          <cell r="L62">
            <v>0</v>
          </cell>
          <cell r="M62">
            <v>118</v>
          </cell>
          <cell r="N62">
            <v>118</v>
          </cell>
          <cell r="O62">
            <v>118</v>
          </cell>
        </row>
        <row r="63">
          <cell r="B63" t="str">
            <v>COLVILLE</v>
          </cell>
          <cell r="C63">
            <v>347</v>
          </cell>
          <cell r="D63">
            <v>0</v>
          </cell>
          <cell r="F63">
            <v>18</v>
          </cell>
          <cell r="G63">
            <v>0</v>
          </cell>
          <cell r="H63">
            <v>365</v>
          </cell>
          <cell r="I63">
            <v>2493</v>
          </cell>
          <cell r="J63">
            <v>0.14640994785399117</v>
          </cell>
          <cell r="K63">
            <v>365</v>
          </cell>
          <cell r="L63">
            <v>0</v>
          </cell>
          <cell r="M63">
            <v>365</v>
          </cell>
          <cell r="N63">
            <v>365</v>
          </cell>
          <cell r="O63">
            <v>365</v>
          </cell>
        </row>
        <row r="64">
          <cell r="B64" t="str">
            <v>CONCRETE</v>
          </cell>
          <cell r="C64">
            <v>204</v>
          </cell>
          <cell r="D64">
            <v>0</v>
          </cell>
          <cell r="F64">
            <v>18</v>
          </cell>
          <cell r="G64">
            <v>1</v>
          </cell>
          <cell r="H64">
            <v>223</v>
          </cell>
          <cell r="I64">
            <v>999</v>
          </cell>
          <cell r="J64">
            <v>0.22322322322322322</v>
          </cell>
          <cell r="K64">
            <v>223</v>
          </cell>
          <cell r="L64">
            <v>223</v>
          </cell>
          <cell r="M64">
            <v>223</v>
          </cell>
          <cell r="N64">
            <v>275.10767500000009</v>
          </cell>
          <cell r="O64">
            <v>275.10767500000009</v>
          </cell>
        </row>
        <row r="65">
          <cell r="B65" t="str">
            <v>CONWAY</v>
          </cell>
          <cell r="C65">
            <v>51</v>
          </cell>
          <cell r="D65">
            <v>0</v>
          </cell>
          <cell r="F65">
            <v>4</v>
          </cell>
          <cell r="G65">
            <v>1</v>
          </cell>
          <cell r="H65">
            <v>56</v>
          </cell>
          <cell r="I65">
            <v>667</v>
          </cell>
          <cell r="J65">
            <v>8.395802098950525E-2</v>
          </cell>
          <cell r="K65">
            <v>56</v>
          </cell>
          <cell r="L65">
            <v>0</v>
          </cell>
          <cell r="M65">
            <v>56</v>
          </cell>
          <cell r="N65">
            <v>56</v>
          </cell>
          <cell r="O65">
            <v>56</v>
          </cell>
        </row>
        <row r="66">
          <cell r="B66" t="str">
            <v>COSMOPOLIS</v>
          </cell>
          <cell r="C66">
            <v>56</v>
          </cell>
          <cell r="D66">
            <v>0</v>
          </cell>
          <cell r="F66">
            <v>1</v>
          </cell>
          <cell r="G66">
            <v>0</v>
          </cell>
          <cell r="H66">
            <v>57</v>
          </cell>
          <cell r="I66">
            <v>366</v>
          </cell>
          <cell r="J66">
            <v>0.15573770491803279</v>
          </cell>
          <cell r="K66">
            <v>57</v>
          </cell>
          <cell r="L66">
            <v>57</v>
          </cell>
          <cell r="M66">
            <v>57</v>
          </cell>
          <cell r="N66">
            <v>57</v>
          </cell>
          <cell r="O66">
            <v>57</v>
          </cell>
        </row>
        <row r="67">
          <cell r="B67" t="str">
            <v>COULEE-HARTLINE</v>
          </cell>
          <cell r="C67">
            <v>43</v>
          </cell>
          <cell r="D67">
            <v>0</v>
          </cell>
          <cell r="F67">
            <v>2</v>
          </cell>
          <cell r="G67">
            <v>0</v>
          </cell>
          <cell r="H67">
            <v>45</v>
          </cell>
          <cell r="I67">
            <v>286</v>
          </cell>
          <cell r="J67">
            <v>0.15734265734265734</v>
          </cell>
          <cell r="K67">
            <v>45</v>
          </cell>
          <cell r="L67">
            <v>45</v>
          </cell>
          <cell r="M67">
            <v>45</v>
          </cell>
          <cell r="N67">
            <v>45.3309</v>
          </cell>
          <cell r="O67">
            <v>45.3309</v>
          </cell>
        </row>
        <row r="68">
          <cell r="B68" t="str">
            <v>COUPEVILLE</v>
          </cell>
          <cell r="C68">
            <v>102</v>
          </cell>
          <cell r="D68">
            <v>0</v>
          </cell>
          <cell r="F68">
            <v>7</v>
          </cell>
          <cell r="G68">
            <v>0</v>
          </cell>
          <cell r="H68">
            <v>109</v>
          </cell>
          <cell r="I68">
            <v>1286</v>
          </cell>
          <cell r="J68">
            <v>8.4758942457231728E-2</v>
          </cell>
          <cell r="K68">
            <v>109</v>
          </cell>
          <cell r="L68">
            <v>0</v>
          </cell>
          <cell r="M68">
            <v>109</v>
          </cell>
          <cell r="N68">
            <v>109</v>
          </cell>
          <cell r="O68">
            <v>109</v>
          </cell>
        </row>
        <row r="69">
          <cell r="B69" t="str">
            <v>CRESCENT</v>
          </cell>
          <cell r="C69">
            <v>76</v>
          </cell>
          <cell r="D69">
            <v>0</v>
          </cell>
          <cell r="F69">
            <v>5</v>
          </cell>
          <cell r="G69">
            <v>0</v>
          </cell>
          <cell r="H69">
            <v>81</v>
          </cell>
          <cell r="I69">
            <v>449</v>
          </cell>
          <cell r="J69">
            <v>0.18040089086859687</v>
          </cell>
          <cell r="K69">
            <v>81</v>
          </cell>
          <cell r="L69">
            <v>81</v>
          </cell>
          <cell r="M69">
            <v>81</v>
          </cell>
          <cell r="N69">
            <v>89.284350000000003</v>
          </cell>
          <cell r="O69">
            <v>89.284350000000003</v>
          </cell>
        </row>
        <row r="70">
          <cell r="B70" t="str">
            <v>CRESTON</v>
          </cell>
          <cell r="C70">
            <v>29</v>
          </cell>
          <cell r="D70">
            <v>0</v>
          </cell>
          <cell r="F70">
            <v>2</v>
          </cell>
          <cell r="G70">
            <v>0</v>
          </cell>
          <cell r="H70">
            <v>31</v>
          </cell>
          <cell r="I70">
            <v>116</v>
          </cell>
          <cell r="J70">
            <v>0.26724137931034481</v>
          </cell>
          <cell r="K70">
            <v>31</v>
          </cell>
          <cell r="L70">
            <v>31</v>
          </cell>
          <cell r="M70">
            <v>31</v>
          </cell>
          <cell r="N70">
            <v>44.709699999999998</v>
          </cell>
          <cell r="O70">
            <v>44.709699999999998</v>
          </cell>
        </row>
        <row r="71">
          <cell r="B71" t="str">
            <v>CURLEW</v>
          </cell>
          <cell r="C71">
            <v>75</v>
          </cell>
          <cell r="D71">
            <v>0</v>
          </cell>
          <cell r="F71">
            <v>5</v>
          </cell>
          <cell r="G71">
            <v>0</v>
          </cell>
          <cell r="H71">
            <v>80</v>
          </cell>
          <cell r="I71">
            <v>404</v>
          </cell>
          <cell r="J71">
            <v>0.19801980198019803</v>
          </cell>
          <cell r="K71">
            <v>80</v>
          </cell>
          <cell r="L71">
            <v>80</v>
          </cell>
          <cell r="M71">
            <v>80</v>
          </cell>
          <cell r="N71">
            <v>92.792599999999993</v>
          </cell>
          <cell r="O71">
            <v>92.792599999999993</v>
          </cell>
        </row>
        <row r="72">
          <cell r="B72" t="str">
            <v>CUSICK</v>
          </cell>
          <cell r="C72">
            <v>108</v>
          </cell>
          <cell r="D72">
            <v>0</v>
          </cell>
          <cell r="F72">
            <v>9</v>
          </cell>
          <cell r="G72">
            <v>0</v>
          </cell>
          <cell r="H72">
            <v>117</v>
          </cell>
          <cell r="I72">
            <v>384</v>
          </cell>
          <cell r="J72">
            <v>0.3046875</v>
          </cell>
          <cell r="K72">
            <v>117</v>
          </cell>
          <cell r="L72">
            <v>117</v>
          </cell>
          <cell r="M72">
            <v>117</v>
          </cell>
          <cell r="N72">
            <v>184.84199999999998</v>
          </cell>
          <cell r="O72">
            <v>184.84199999999998</v>
          </cell>
        </row>
        <row r="73">
          <cell r="B73" t="str">
            <v>DAMMAN</v>
          </cell>
          <cell r="C73">
            <v>3</v>
          </cell>
          <cell r="D73">
            <v>0</v>
          </cell>
          <cell r="F73">
            <v>1</v>
          </cell>
          <cell r="G73">
            <v>0</v>
          </cell>
          <cell r="H73">
            <v>4</v>
          </cell>
          <cell r="I73">
            <v>146</v>
          </cell>
          <cell r="J73">
            <v>2.7397260273972601E-2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B74" t="str">
            <v>DARRINGTON</v>
          </cell>
          <cell r="C74">
            <v>64</v>
          </cell>
          <cell r="D74">
            <v>0</v>
          </cell>
          <cell r="F74">
            <v>4</v>
          </cell>
          <cell r="G74">
            <v>0</v>
          </cell>
          <cell r="H74">
            <v>68</v>
          </cell>
          <cell r="I74">
            <v>618</v>
          </cell>
          <cell r="J74">
            <v>0.11003236245954692</v>
          </cell>
          <cell r="K74">
            <v>68</v>
          </cell>
          <cell r="L74">
            <v>0</v>
          </cell>
          <cell r="M74">
            <v>68</v>
          </cell>
          <cell r="N74">
            <v>68</v>
          </cell>
          <cell r="O74">
            <v>68</v>
          </cell>
        </row>
        <row r="75">
          <cell r="B75" t="str">
            <v>DAVENPORT</v>
          </cell>
          <cell r="C75">
            <v>54</v>
          </cell>
          <cell r="D75">
            <v>0</v>
          </cell>
          <cell r="F75">
            <v>4</v>
          </cell>
          <cell r="G75">
            <v>0</v>
          </cell>
          <cell r="H75">
            <v>58</v>
          </cell>
          <cell r="I75">
            <v>510</v>
          </cell>
          <cell r="J75">
            <v>0.11372549019607843</v>
          </cell>
          <cell r="K75">
            <v>58</v>
          </cell>
          <cell r="L75">
            <v>0</v>
          </cell>
          <cell r="M75">
            <v>58</v>
          </cell>
          <cell r="N75">
            <v>58</v>
          </cell>
          <cell r="O75">
            <v>58</v>
          </cell>
        </row>
        <row r="76">
          <cell r="B76" t="str">
            <v>DAYTON</v>
          </cell>
          <cell r="C76">
            <v>114</v>
          </cell>
          <cell r="D76">
            <v>0</v>
          </cell>
          <cell r="F76">
            <v>5</v>
          </cell>
          <cell r="G76">
            <v>0</v>
          </cell>
          <cell r="H76">
            <v>119</v>
          </cell>
          <cell r="I76">
            <v>707</v>
          </cell>
          <cell r="J76">
            <v>0.16831683168316833</v>
          </cell>
          <cell r="K76">
            <v>119</v>
          </cell>
          <cell r="L76">
            <v>119</v>
          </cell>
          <cell r="M76">
            <v>119</v>
          </cell>
          <cell r="N76">
            <v>125.63705</v>
          </cell>
          <cell r="O76">
            <v>125.63705</v>
          </cell>
        </row>
        <row r="77">
          <cell r="B77" t="str">
            <v>DEER PARK</v>
          </cell>
          <cell r="C77">
            <v>256</v>
          </cell>
          <cell r="D77">
            <v>0</v>
          </cell>
          <cell r="F77">
            <v>35</v>
          </cell>
          <cell r="G77">
            <v>2</v>
          </cell>
          <cell r="H77">
            <v>293</v>
          </cell>
          <cell r="I77">
            <v>2046</v>
          </cell>
          <cell r="J77">
            <v>0.14320625610948193</v>
          </cell>
          <cell r="K77">
            <v>293</v>
          </cell>
          <cell r="L77">
            <v>0</v>
          </cell>
          <cell r="M77">
            <v>293</v>
          </cell>
          <cell r="N77">
            <v>293</v>
          </cell>
          <cell r="O77">
            <v>293</v>
          </cell>
        </row>
        <row r="78">
          <cell r="B78" t="str">
            <v>DIERINGER</v>
          </cell>
          <cell r="C78">
            <v>76</v>
          </cell>
          <cell r="D78">
            <v>0</v>
          </cell>
          <cell r="F78">
            <v>5</v>
          </cell>
          <cell r="G78">
            <v>1</v>
          </cell>
          <cell r="H78">
            <v>82</v>
          </cell>
          <cell r="I78">
            <v>1569</v>
          </cell>
          <cell r="J78">
            <v>5.2262587635436585E-2</v>
          </cell>
          <cell r="K78">
            <v>82</v>
          </cell>
          <cell r="L78">
            <v>0</v>
          </cell>
          <cell r="M78">
            <v>82</v>
          </cell>
          <cell r="N78">
            <v>82</v>
          </cell>
          <cell r="O78">
            <v>82</v>
          </cell>
        </row>
        <row r="79">
          <cell r="B79" t="str">
            <v>DIXIE</v>
          </cell>
          <cell r="C79">
            <v>13</v>
          </cell>
          <cell r="D79">
            <v>0</v>
          </cell>
          <cell r="F79">
            <v>2</v>
          </cell>
          <cell r="G79">
            <v>0</v>
          </cell>
          <cell r="H79">
            <v>15</v>
          </cell>
          <cell r="I79">
            <v>112</v>
          </cell>
          <cell r="J79">
            <v>0.13392857142857142</v>
          </cell>
          <cell r="K79">
            <v>15</v>
          </cell>
          <cell r="L79">
            <v>0</v>
          </cell>
          <cell r="M79">
            <v>15</v>
          </cell>
          <cell r="N79">
            <v>15</v>
          </cell>
          <cell r="O79">
            <v>15</v>
          </cell>
        </row>
        <row r="80">
          <cell r="B80" t="str">
            <v>EAST VALLEY (SPK)</v>
          </cell>
          <cell r="C80">
            <v>386</v>
          </cell>
          <cell r="D80">
            <v>0</v>
          </cell>
          <cell r="F80">
            <v>44</v>
          </cell>
          <cell r="G80">
            <v>1</v>
          </cell>
          <cell r="H80">
            <v>431</v>
          </cell>
          <cell r="I80">
            <v>5372</v>
          </cell>
          <cell r="J80">
            <v>8.023082650781832E-2</v>
          </cell>
          <cell r="K80">
            <v>431</v>
          </cell>
          <cell r="L80">
            <v>0</v>
          </cell>
          <cell r="M80">
            <v>431</v>
          </cell>
          <cell r="N80">
            <v>431</v>
          </cell>
          <cell r="O80">
            <v>431</v>
          </cell>
        </row>
        <row r="81">
          <cell r="B81" t="str">
            <v>EAST VALLEY (YAK)</v>
          </cell>
          <cell r="C81">
            <v>244</v>
          </cell>
          <cell r="D81">
            <v>0</v>
          </cell>
          <cell r="F81">
            <v>21</v>
          </cell>
          <cell r="G81">
            <v>1</v>
          </cell>
          <cell r="H81">
            <v>266</v>
          </cell>
          <cell r="I81">
            <v>2541</v>
          </cell>
          <cell r="J81">
            <v>0.1046831955922865</v>
          </cell>
          <cell r="K81">
            <v>266</v>
          </cell>
          <cell r="L81">
            <v>0</v>
          </cell>
          <cell r="M81">
            <v>266</v>
          </cell>
          <cell r="N81">
            <v>266</v>
          </cell>
          <cell r="O81">
            <v>266</v>
          </cell>
        </row>
        <row r="82">
          <cell r="B82" t="str">
            <v>EASTMONT</v>
          </cell>
          <cell r="C82">
            <v>752</v>
          </cell>
          <cell r="D82">
            <v>0</v>
          </cell>
          <cell r="F82">
            <v>31</v>
          </cell>
          <cell r="G82">
            <v>0</v>
          </cell>
          <cell r="H82">
            <v>783</v>
          </cell>
          <cell r="I82">
            <v>5288</v>
          </cell>
          <cell r="J82">
            <v>0.14807110438729199</v>
          </cell>
          <cell r="K82">
            <v>783</v>
          </cell>
          <cell r="L82">
            <v>0</v>
          </cell>
          <cell r="M82">
            <v>783</v>
          </cell>
          <cell r="N82">
            <v>829</v>
          </cell>
          <cell r="O82">
            <v>829</v>
          </cell>
        </row>
        <row r="83">
          <cell r="B83" t="str">
            <v>EASTON</v>
          </cell>
          <cell r="C83">
            <v>3</v>
          </cell>
          <cell r="D83">
            <v>0</v>
          </cell>
          <cell r="F83">
            <v>1</v>
          </cell>
          <cell r="G83">
            <v>0</v>
          </cell>
          <cell r="H83">
            <v>4</v>
          </cell>
          <cell r="I83">
            <v>139</v>
          </cell>
          <cell r="J83">
            <v>2.8776978417266189E-2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B84" t="str">
            <v>EATONVILLE</v>
          </cell>
          <cell r="C84">
            <v>163</v>
          </cell>
          <cell r="D84">
            <v>0</v>
          </cell>
          <cell r="F84">
            <v>13</v>
          </cell>
          <cell r="G84">
            <v>0</v>
          </cell>
          <cell r="H84">
            <v>176</v>
          </cell>
          <cell r="I84">
            <v>2206</v>
          </cell>
          <cell r="J84">
            <v>7.9782411604714415E-2</v>
          </cell>
          <cell r="K84">
            <v>176</v>
          </cell>
          <cell r="L84">
            <v>0</v>
          </cell>
          <cell r="M84">
            <v>176</v>
          </cell>
          <cell r="N84">
            <v>176</v>
          </cell>
          <cell r="O84">
            <v>176</v>
          </cell>
        </row>
        <row r="85">
          <cell r="B85" t="str">
            <v>EDMONDS</v>
          </cell>
          <cell r="C85">
            <v>1772</v>
          </cell>
          <cell r="D85">
            <v>0</v>
          </cell>
          <cell r="F85">
            <v>74</v>
          </cell>
          <cell r="G85">
            <v>3</v>
          </cell>
          <cell r="H85">
            <v>1849</v>
          </cell>
          <cell r="I85">
            <v>25142</v>
          </cell>
          <cell r="J85">
            <v>7.3542279850449449E-2</v>
          </cell>
          <cell r="K85">
            <v>1849</v>
          </cell>
          <cell r="L85">
            <v>0</v>
          </cell>
          <cell r="M85">
            <v>1849</v>
          </cell>
          <cell r="N85">
            <v>2428</v>
          </cell>
          <cell r="O85">
            <v>2428</v>
          </cell>
        </row>
        <row r="86">
          <cell r="B86" t="str">
            <v>ELLENSBURG</v>
          </cell>
          <cell r="C86">
            <v>516</v>
          </cell>
          <cell r="D86">
            <v>0</v>
          </cell>
          <cell r="F86">
            <v>27</v>
          </cell>
          <cell r="G86">
            <v>0</v>
          </cell>
          <cell r="H86">
            <v>543</v>
          </cell>
          <cell r="I86">
            <v>2919</v>
          </cell>
          <cell r="J86">
            <v>0.18602261048304214</v>
          </cell>
          <cell r="K86">
            <v>543</v>
          </cell>
          <cell r="L86">
            <v>543</v>
          </cell>
          <cell r="M86">
            <v>543</v>
          </cell>
          <cell r="N86">
            <v>609.16485</v>
          </cell>
          <cell r="O86">
            <v>609.16485</v>
          </cell>
        </row>
        <row r="87">
          <cell r="B87" t="str">
            <v>ELMA</v>
          </cell>
          <cell r="C87">
            <v>239</v>
          </cell>
          <cell r="D87">
            <v>0</v>
          </cell>
          <cell r="F87">
            <v>17</v>
          </cell>
          <cell r="G87">
            <v>1</v>
          </cell>
          <cell r="H87">
            <v>257</v>
          </cell>
          <cell r="I87">
            <v>1861</v>
          </cell>
          <cell r="J87">
            <v>0.13809779688339602</v>
          </cell>
          <cell r="K87">
            <v>257</v>
          </cell>
          <cell r="L87">
            <v>0</v>
          </cell>
          <cell r="M87">
            <v>257</v>
          </cell>
          <cell r="N87">
            <v>257</v>
          </cell>
          <cell r="O87">
            <v>257</v>
          </cell>
        </row>
        <row r="88">
          <cell r="B88" t="str">
            <v>ENDICOTT</v>
          </cell>
          <cell r="C88">
            <v>33</v>
          </cell>
          <cell r="D88">
            <v>0</v>
          </cell>
          <cell r="F88">
            <v>0</v>
          </cell>
          <cell r="G88">
            <v>0</v>
          </cell>
          <cell r="H88">
            <v>33</v>
          </cell>
          <cell r="I88">
            <v>158</v>
          </cell>
          <cell r="J88">
            <v>0.20886075949367089</v>
          </cell>
          <cell r="K88">
            <v>33</v>
          </cell>
          <cell r="L88">
            <v>33</v>
          </cell>
          <cell r="M88">
            <v>33</v>
          </cell>
          <cell r="N88">
            <v>39.287700000000001</v>
          </cell>
          <cell r="O88">
            <v>39.287700000000001</v>
          </cell>
        </row>
        <row r="89">
          <cell r="B89" t="str">
            <v>ENTIAT</v>
          </cell>
          <cell r="C89">
            <v>58</v>
          </cell>
          <cell r="D89">
            <v>0</v>
          </cell>
          <cell r="F89">
            <v>3</v>
          </cell>
          <cell r="G89">
            <v>0</v>
          </cell>
          <cell r="H89">
            <v>61</v>
          </cell>
          <cell r="I89">
            <v>478</v>
          </cell>
          <cell r="J89">
            <v>0.12761506276150628</v>
          </cell>
          <cell r="K89">
            <v>61</v>
          </cell>
          <cell r="L89">
            <v>0</v>
          </cell>
          <cell r="M89">
            <v>61</v>
          </cell>
          <cell r="N89">
            <v>61</v>
          </cell>
          <cell r="O89">
            <v>61</v>
          </cell>
        </row>
        <row r="90">
          <cell r="B90" t="str">
            <v>ENUMCLAW</v>
          </cell>
          <cell r="C90">
            <v>223</v>
          </cell>
          <cell r="D90">
            <v>0</v>
          </cell>
          <cell r="F90">
            <v>25</v>
          </cell>
          <cell r="G90">
            <v>0</v>
          </cell>
          <cell r="H90">
            <v>248</v>
          </cell>
          <cell r="I90">
            <v>5704</v>
          </cell>
          <cell r="J90">
            <v>4.3478260869565216E-2</v>
          </cell>
          <cell r="K90">
            <v>248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B91" t="str">
            <v>EPHRATA</v>
          </cell>
          <cell r="C91">
            <v>342</v>
          </cell>
          <cell r="D91">
            <v>0</v>
          </cell>
          <cell r="F91">
            <v>8</v>
          </cell>
          <cell r="G91">
            <v>0</v>
          </cell>
          <cell r="H91">
            <v>350</v>
          </cell>
          <cell r="I91">
            <v>2457</v>
          </cell>
          <cell r="J91">
            <v>0.14245014245014245</v>
          </cell>
          <cell r="K91">
            <v>350</v>
          </cell>
          <cell r="L91">
            <v>0</v>
          </cell>
          <cell r="M91">
            <v>350</v>
          </cell>
          <cell r="N91">
            <v>350</v>
          </cell>
          <cell r="O91">
            <v>350</v>
          </cell>
        </row>
        <row r="92">
          <cell r="B92" t="str">
            <v>EVALINE</v>
          </cell>
          <cell r="C92">
            <v>5</v>
          </cell>
          <cell r="D92">
            <v>0</v>
          </cell>
          <cell r="F92">
            <v>3</v>
          </cell>
          <cell r="G92">
            <v>0</v>
          </cell>
          <cell r="H92">
            <v>8</v>
          </cell>
          <cell r="I92">
            <v>163</v>
          </cell>
          <cell r="J92">
            <v>4.9079754601226995E-2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B93" t="str">
            <v>EVERETT</v>
          </cell>
          <cell r="C93">
            <v>2025</v>
          </cell>
          <cell r="D93">
            <v>0</v>
          </cell>
          <cell r="F93">
            <v>102</v>
          </cell>
          <cell r="G93">
            <v>13</v>
          </cell>
          <cell r="H93">
            <v>2140</v>
          </cell>
          <cell r="I93">
            <v>20801</v>
          </cell>
          <cell r="J93">
            <v>0.10287966924667083</v>
          </cell>
          <cell r="K93">
            <v>2140</v>
          </cell>
          <cell r="L93">
            <v>0</v>
          </cell>
          <cell r="M93">
            <v>2140</v>
          </cell>
          <cell r="N93">
            <v>2864.5</v>
          </cell>
          <cell r="O93">
            <v>2864.5</v>
          </cell>
        </row>
        <row r="94">
          <cell r="B94" t="str">
            <v>EVERGREEN (CLARK)</v>
          </cell>
          <cell r="C94">
            <v>2468</v>
          </cell>
          <cell r="D94">
            <v>0</v>
          </cell>
          <cell r="F94">
            <v>105</v>
          </cell>
          <cell r="G94">
            <v>20</v>
          </cell>
          <cell r="H94">
            <v>2593</v>
          </cell>
          <cell r="I94">
            <v>24704</v>
          </cell>
          <cell r="J94">
            <v>0.10496275906735751</v>
          </cell>
          <cell r="K94">
            <v>2593</v>
          </cell>
          <cell r="L94">
            <v>0</v>
          </cell>
          <cell r="M94">
            <v>2593</v>
          </cell>
          <cell r="N94">
            <v>3709.5</v>
          </cell>
          <cell r="O94">
            <v>3709.5</v>
          </cell>
        </row>
        <row r="95">
          <cell r="B95" t="str">
            <v>EVERGREEN (STEV)</v>
          </cell>
          <cell r="C95">
            <v>18</v>
          </cell>
          <cell r="D95">
            <v>0</v>
          </cell>
          <cell r="F95">
            <v>0</v>
          </cell>
          <cell r="G95">
            <v>0</v>
          </cell>
          <cell r="H95">
            <v>18</v>
          </cell>
          <cell r="I95">
            <v>81</v>
          </cell>
          <cell r="J95">
            <v>0.22222222222222221</v>
          </cell>
          <cell r="K95">
            <v>18</v>
          </cell>
          <cell r="L95">
            <v>18</v>
          </cell>
          <cell r="M95">
            <v>18</v>
          </cell>
          <cell r="N95">
            <v>22.103325000000005</v>
          </cell>
          <cell r="O95">
            <v>22.103325000000005</v>
          </cell>
        </row>
        <row r="96">
          <cell r="B96" t="str">
            <v>FEDERAL WAY</v>
          </cell>
          <cell r="C96">
            <v>2401</v>
          </cell>
          <cell r="D96">
            <v>0</v>
          </cell>
          <cell r="F96">
            <v>119</v>
          </cell>
          <cell r="G96">
            <v>29</v>
          </cell>
          <cell r="H96">
            <v>2549</v>
          </cell>
          <cell r="I96">
            <v>25266</v>
          </cell>
          <cell r="J96">
            <v>0.10088656692788728</v>
          </cell>
          <cell r="K96">
            <v>2549</v>
          </cell>
          <cell r="L96">
            <v>0</v>
          </cell>
          <cell r="M96">
            <v>2549</v>
          </cell>
          <cell r="N96">
            <v>3621.5</v>
          </cell>
          <cell r="O96">
            <v>3621.5</v>
          </cell>
        </row>
        <row r="97">
          <cell r="B97" t="str">
            <v>FERNDALE</v>
          </cell>
          <cell r="C97">
            <v>819</v>
          </cell>
          <cell r="D97">
            <v>0</v>
          </cell>
          <cell r="F97">
            <v>40</v>
          </cell>
          <cell r="G97">
            <v>1</v>
          </cell>
          <cell r="H97">
            <v>860</v>
          </cell>
          <cell r="I97">
            <v>5661</v>
          </cell>
          <cell r="J97">
            <v>0.1519166225048578</v>
          </cell>
          <cell r="K97">
            <v>860</v>
          </cell>
          <cell r="L97">
            <v>860</v>
          </cell>
          <cell r="M97">
            <v>860</v>
          </cell>
          <cell r="N97">
            <v>944.5</v>
          </cell>
          <cell r="O97">
            <v>944.5</v>
          </cell>
        </row>
        <row r="98">
          <cell r="B98" t="str">
            <v>FIFE</v>
          </cell>
          <cell r="C98">
            <v>323</v>
          </cell>
          <cell r="D98">
            <v>0</v>
          </cell>
          <cell r="F98">
            <v>14</v>
          </cell>
          <cell r="G98">
            <v>1</v>
          </cell>
          <cell r="H98">
            <v>338</v>
          </cell>
          <cell r="I98">
            <v>2898</v>
          </cell>
          <cell r="J98">
            <v>0.11663216011042098</v>
          </cell>
          <cell r="K98">
            <v>338</v>
          </cell>
          <cell r="L98">
            <v>0</v>
          </cell>
          <cell r="M98">
            <v>338</v>
          </cell>
          <cell r="N98">
            <v>338</v>
          </cell>
          <cell r="O98">
            <v>338</v>
          </cell>
        </row>
        <row r="99">
          <cell r="B99" t="str">
            <v>FINLEY</v>
          </cell>
          <cell r="C99">
            <v>71</v>
          </cell>
          <cell r="D99">
            <v>0</v>
          </cell>
          <cell r="F99">
            <v>10</v>
          </cell>
          <cell r="G99">
            <v>0</v>
          </cell>
          <cell r="H99">
            <v>81</v>
          </cell>
          <cell r="I99">
            <v>1131</v>
          </cell>
          <cell r="J99">
            <v>7.161803713527852E-2</v>
          </cell>
          <cell r="K99">
            <v>81</v>
          </cell>
          <cell r="L99">
            <v>0</v>
          </cell>
          <cell r="M99">
            <v>81</v>
          </cell>
          <cell r="N99">
            <v>81</v>
          </cell>
          <cell r="O99">
            <v>81</v>
          </cell>
        </row>
        <row r="100">
          <cell r="B100" t="str">
            <v>FRANKLIN PIERCE</v>
          </cell>
          <cell r="C100">
            <v>1193</v>
          </cell>
          <cell r="D100">
            <v>0</v>
          </cell>
          <cell r="F100">
            <v>70</v>
          </cell>
          <cell r="G100">
            <v>14</v>
          </cell>
          <cell r="H100">
            <v>1277</v>
          </cell>
          <cell r="I100">
            <v>8069</v>
          </cell>
          <cell r="J100">
            <v>0.15826000743586566</v>
          </cell>
          <cell r="K100">
            <v>1277</v>
          </cell>
          <cell r="L100">
            <v>1277</v>
          </cell>
          <cell r="M100">
            <v>1277</v>
          </cell>
          <cell r="N100">
            <v>1570</v>
          </cell>
          <cell r="O100">
            <v>1570</v>
          </cell>
        </row>
        <row r="101">
          <cell r="B101" t="str">
            <v>FREEMAN</v>
          </cell>
          <cell r="C101">
            <v>32</v>
          </cell>
          <cell r="D101">
            <v>0</v>
          </cell>
          <cell r="F101">
            <v>6</v>
          </cell>
          <cell r="G101">
            <v>0</v>
          </cell>
          <cell r="H101">
            <v>38</v>
          </cell>
          <cell r="I101">
            <v>848</v>
          </cell>
          <cell r="J101">
            <v>4.4811320754716978E-2</v>
          </cell>
          <cell r="K101">
            <v>38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B102" t="str">
            <v>GARFIELD</v>
          </cell>
          <cell r="C102">
            <v>45</v>
          </cell>
          <cell r="D102">
            <v>0</v>
          </cell>
          <cell r="F102">
            <v>2</v>
          </cell>
          <cell r="G102">
            <v>0</v>
          </cell>
          <cell r="H102">
            <v>47</v>
          </cell>
          <cell r="I102">
            <v>196</v>
          </cell>
          <cell r="J102">
            <v>0.23979591836734693</v>
          </cell>
          <cell r="K102">
            <v>47</v>
          </cell>
          <cell r="L102">
            <v>47</v>
          </cell>
          <cell r="M102">
            <v>47</v>
          </cell>
          <cell r="N102">
            <v>62.095700000000001</v>
          </cell>
          <cell r="O102">
            <v>62.095700000000001</v>
          </cell>
        </row>
        <row r="103">
          <cell r="B103" t="str">
            <v>GLENWOOD</v>
          </cell>
          <cell r="C103">
            <v>10</v>
          </cell>
          <cell r="D103">
            <v>0</v>
          </cell>
          <cell r="F103">
            <v>5</v>
          </cell>
          <cell r="G103">
            <v>0</v>
          </cell>
          <cell r="H103">
            <v>15</v>
          </cell>
          <cell r="I103">
            <v>110</v>
          </cell>
          <cell r="J103">
            <v>0.13636363636363635</v>
          </cell>
          <cell r="K103">
            <v>15</v>
          </cell>
          <cell r="L103">
            <v>0</v>
          </cell>
          <cell r="M103">
            <v>15</v>
          </cell>
          <cell r="N103">
            <v>15</v>
          </cell>
          <cell r="O103">
            <v>15</v>
          </cell>
        </row>
        <row r="104">
          <cell r="B104" t="str">
            <v>GOLDENDALE</v>
          </cell>
          <cell r="C104">
            <v>317</v>
          </cell>
          <cell r="D104">
            <v>0</v>
          </cell>
          <cell r="F104">
            <v>15</v>
          </cell>
          <cell r="G104">
            <v>0</v>
          </cell>
          <cell r="H104">
            <v>332</v>
          </cell>
          <cell r="I104">
            <v>1372</v>
          </cell>
          <cell r="J104">
            <v>0.24198250728862974</v>
          </cell>
          <cell r="K104">
            <v>332</v>
          </cell>
          <cell r="L104">
            <v>332</v>
          </cell>
          <cell r="M104">
            <v>332</v>
          </cell>
          <cell r="N104">
            <v>442.16990000000004</v>
          </cell>
          <cell r="O104">
            <v>442.16990000000004</v>
          </cell>
        </row>
        <row r="105">
          <cell r="B105" t="str">
            <v>GRAND COULEE</v>
          </cell>
          <cell r="C105">
            <v>144</v>
          </cell>
          <cell r="D105">
            <v>0</v>
          </cell>
          <cell r="F105">
            <v>13</v>
          </cell>
          <cell r="G105">
            <v>0</v>
          </cell>
          <cell r="H105">
            <v>157</v>
          </cell>
          <cell r="I105">
            <v>759</v>
          </cell>
          <cell r="J105">
            <v>0.20685111989459815</v>
          </cell>
          <cell r="K105">
            <v>157</v>
          </cell>
          <cell r="L105">
            <v>157</v>
          </cell>
          <cell r="M105">
            <v>157</v>
          </cell>
          <cell r="N105">
            <v>186.06085000000002</v>
          </cell>
          <cell r="O105">
            <v>186.06085000000002</v>
          </cell>
        </row>
        <row r="106">
          <cell r="B106" t="str">
            <v>GRANDVIEW</v>
          </cell>
          <cell r="C106">
            <v>700</v>
          </cell>
          <cell r="D106">
            <v>0</v>
          </cell>
          <cell r="F106">
            <v>15</v>
          </cell>
          <cell r="G106">
            <v>0</v>
          </cell>
          <cell r="H106">
            <v>715</v>
          </cell>
          <cell r="I106">
            <v>3227</v>
          </cell>
          <cell r="J106">
            <v>0.22156801983266192</v>
          </cell>
          <cell r="K106">
            <v>715</v>
          </cell>
          <cell r="L106">
            <v>715</v>
          </cell>
          <cell r="M106">
            <v>715</v>
          </cell>
          <cell r="N106">
            <v>875.30777499999999</v>
          </cell>
          <cell r="O106">
            <v>875.30777499999999</v>
          </cell>
        </row>
        <row r="107">
          <cell r="B107" t="str">
            <v>GRANGER</v>
          </cell>
          <cell r="C107">
            <v>524</v>
          </cell>
          <cell r="D107">
            <v>0</v>
          </cell>
          <cell r="F107">
            <v>19</v>
          </cell>
          <cell r="G107">
            <v>5</v>
          </cell>
          <cell r="H107">
            <v>548</v>
          </cell>
          <cell r="I107">
            <v>1432</v>
          </cell>
          <cell r="J107">
            <v>0.38268156424581007</v>
          </cell>
          <cell r="K107">
            <v>548</v>
          </cell>
          <cell r="L107">
            <v>548</v>
          </cell>
          <cell r="M107">
            <v>548</v>
          </cell>
          <cell r="N107">
            <v>1052.5934</v>
          </cell>
          <cell r="O107">
            <v>1052.5934</v>
          </cell>
        </row>
        <row r="108">
          <cell r="B108" t="str">
            <v>GRANITE FALLS</v>
          </cell>
          <cell r="C108">
            <v>211</v>
          </cell>
          <cell r="D108">
            <v>0</v>
          </cell>
          <cell r="F108">
            <v>25</v>
          </cell>
          <cell r="G108">
            <v>0</v>
          </cell>
          <cell r="H108">
            <v>236</v>
          </cell>
          <cell r="I108">
            <v>2471</v>
          </cell>
          <cell r="J108">
            <v>9.5507891541885881E-2</v>
          </cell>
          <cell r="K108">
            <v>236</v>
          </cell>
          <cell r="L108">
            <v>0</v>
          </cell>
          <cell r="M108">
            <v>236</v>
          </cell>
          <cell r="N108">
            <v>236</v>
          </cell>
          <cell r="O108">
            <v>236</v>
          </cell>
        </row>
        <row r="109">
          <cell r="B109" t="str">
            <v>GRAPEVIEW</v>
          </cell>
          <cell r="C109">
            <v>18</v>
          </cell>
          <cell r="D109">
            <v>0</v>
          </cell>
          <cell r="F109">
            <v>4</v>
          </cell>
          <cell r="G109">
            <v>0</v>
          </cell>
          <cell r="H109">
            <v>22</v>
          </cell>
          <cell r="I109">
            <v>252</v>
          </cell>
          <cell r="J109">
            <v>8.7301587301587297E-2</v>
          </cell>
          <cell r="K109">
            <v>22</v>
          </cell>
          <cell r="L109">
            <v>0</v>
          </cell>
          <cell r="M109">
            <v>22</v>
          </cell>
          <cell r="N109">
            <v>22</v>
          </cell>
          <cell r="O109">
            <v>22</v>
          </cell>
        </row>
        <row r="110">
          <cell r="B110" t="str">
            <v>GREAT NORTHERN</v>
          </cell>
          <cell r="C110">
            <v>0</v>
          </cell>
          <cell r="D110">
            <v>0</v>
          </cell>
          <cell r="F110">
            <v>1</v>
          </cell>
          <cell r="G110">
            <v>0</v>
          </cell>
          <cell r="H110">
            <v>1</v>
          </cell>
          <cell r="I110">
            <v>101</v>
          </cell>
          <cell r="J110">
            <v>9.9009900990099011E-3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B111" t="str">
            <v>GREEN MOUNTAIN</v>
          </cell>
          <cell r="C111">
            <v>12</v>
          </cell>
          <cell r="D111">
            <v>0</v>
          </cell>
          <cell r="F111">
            <v>1</v>
          </cell>
          <cell r="G111">
            <v>0</v>
          </cell>
          <cell r="H111">
            <v>13</v>
          </cell>
          <cell r="I111">
            <v>129</v>
          </cell>
          <cell r="J111">
            <v>0.10077519379844961</v>
          </cell>
          <cell r="K111">
            <v>13</v>
          </cell>
          <cell r="L111">
            <v>0</v>
          </cell>
          <cell r="M111">
            <v>13</v>
          </cell>
          <cell r="N111">
            <v>13</v>
          </cell>
          <cell r="O111">
            <v>13</v>
          </cell>
        </row>
        <row r="112">
          <cell r="B112" t="str">
            <v>GRIFFIN</v>
          </cell>
          <cell r="C112">
            <v>73</v>
          </cell>
          <cell r="D112">
            <v>0</v>
          </cell>
          <cell r="F112">
            <v>2</v>
          </cell>
          <cell r="G112">
            <v>1</v>
          </cell>
          <cell r="H112">
            <v>76</v>
          </cell>
          <cell r="I112">
            <v>968</v>
          </cell>
          <cell r="J112">
            <v>7.8512396694214878E-2</v>
          </cell>
          <cell r="K112">
            <v>76</v>
          </cell>
          <cell r="L112">
            <v>0</v>
          </cell>
          <cell r="M112">
            <v>76</v>
          </cell>
          <cell r="N112">
            <v>76</v>
          </cell>
          <cell r="O112">
            <v>76</v>
          </cell>
        </row>
        <row r="113">
          <cell r="B113" t="str">
            <v>HARRINGTON</v>
          </cell>
          <cell r="C113">
            <v>27</v>
          </cell>
          <cell r="D113">
            <v>0</v>
          </cell>
          <cell r="F113">
            <v>0</v>
          </cell>
          <cell r="G113">
            <v>0</v>
          </cell>
          <cell r="H113">
            <v>27</v>
          </cell>
          <cell r="I113">
            <v>166</v>
          </cell>
          <cell r="J113">
            <v>0.16265060240963855</v>
          </cell>
          <cell r="K113">
            <v>27</v>
          </cell>
          <cell r="L113">
            <v>27</v>
          </cell>
          <cell r="M113">
            <v>27</v>
          </cell>
          <cell r="N113">
            <v>27.852899999999998</v>
          </cell>
          <cell r="O113">
            <v>27.852899999999998</v>
          </cell>
        </row>
        <row r="114">
          <cell r="B114" t="str">
            <v>HIGHLAND</v>
          </cell>
          <cell r="C114">
            <v>216</v>
          </cell>
          <cell r="D114">
            <v>0</v>
          </cell>
          <cell r="F114">
            <v>5</v>
          </cell>
          <cell r="G114">
            <v>0</v>
          </cell>
          <cell r="H114">
            <v>221</v>
          </cell>
          <cell r="I114">
            <v>1306</v>
          </cell>
          <cell r="J114">
            <v>0.16921898928024504</v>
          </cell>
          <cell r="K114">
            <v>221</v>
          </cell>
          <cell r="L114">
            <v>221</v>
          </cell>
          <cell r="M114">
            <v>221</v>
          </cell>
          <cell r="N114">
            <v>234.1439</v>
          </cell>
          <cell r="O114">
            <v>234.1439</v>
          </cell>
        </row>
        <row r="115">
          <cell r="B115" t="str">
            <v>HIGHLINE</v>
          </cell>
          <cell r="C115">
            <v>2462</v>
          </cell>
          <cell r="D115">
            <v>0</v>
          </cell>
          <cell r="F115">
            <v>177</v>
          </cell>
          <cell r="G115">
            <v>26</v>
          </cell>
          <cell r="H115">
            <v>2665</v>
          </cell>
          <cell r="I115">
            <v>21393</v>
          </cell>
          <cell r="J115">
            <v>0.12457345860795588</v>
          </cell>
          <cell r="K115">
            <v>2665</v>
          </cell>
          <cell r="L115">
            <v>0</v>
          </cell>
          <cell r="M115">
            <v>2665</v>
          </cell>
          <cell r="N115">
            <v>3853.5</v>
          </cell>
          <cell r="O115">
            <v>3853.5</v>
          </cell>
        </row>
        <row r="116">
          <cell r="B116" t="str">
            <v>HOCKINSON</v>
          </cell>
          <cell r="C116">
            <v>68</v>
          </cell>
          <cell r="D116">
            <v>0</v>
          </cell>
          <cell r="F116">
            <v>6</v>
          </cell>
          <cell r="G116">
            <v>1</v>
          </cell>
          <cell r="H116">
            <v>75</v>
          </cell>
          <cell r="I116">
            <v>1817</v>
          </cell>
          <cell r="J116">
            <v>4.1276829939460649E-2</v>
          </cell>
          <cell r="K116">
            <v>75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B117" t="str">
            <v>HOOD CANAL</v>
          </cell>
          <cell r="C117">
            <v>99</v>
          </cell>
          <cell r="D117">
            <v>0</v>
          </cell>
          <cell r="F117">
            <v>7</v>
          </cell>
          <cell r="G117">
            <v>0</v>
          </cell>
          <cell r="H117">
            <v>106</v>
          </cell>
          <cell r="I117">
            <v>713</v>
          </cell>
          <cell r="J117">
            <v>0.14866760168302945</v>
          </cell>
          <cell r="K117">
            <v>106</v>
          </cell>
          <cell r="L117">
            <v>0</v>
          </cell>
          <cell r="M117">
            <v>106</v>
          </cell>
          <cell r="N117">
            <v>106</v>
          </cell>
          <cell r="O117">
            <v>106</v>
          </cell>
        </row>
        <row r="118">
          <cell r="B118" t="str">
            <v>HOQUIAM</v>
          </cell>
          <cell r="C118">
            <v>536</v>
          </cell>
          <cell r="D118">
            <v>0</v>
          </cell>
          <cell r="F118">
            <v>16</v>
          </cell>
          <cell r="G118">
            <v>2</v>
          </cell>
          <cell r="H118">
            <v>554</v>
          </cell>
          <cell r="I118">
            <v>2310</v>
          </cell>
          <cell r="J118">
            <v>0.23982683982683983</v>
          </cell>
          <cell r="K118">
            <v>554</v>
          </cell>
          <cell r="L118">
            <v>554</v>
          </cell>
          <cell r="M118">
            <v>554</v>
          </cell>
          <cell r="N118">
            <v>732.02074999999991</v>
          </cell>
          <cell r="O118">
            <v>732.02074999999991</v>
          </cell>
        </row>
        <row r="119">
          <cell r="B119" t="str">
            <v>INCHELIUM</v>
          </cell>
          <cell r="C119">
            <v>45</v>
          </cell>
          <cell r="D119">
            <v>0</v>
          </cell>
          <cell r="F119">
            <v>7</v>
          </cell>
          <cell r="G119">
            <v>0</v>
          </cell>
          <cell r="H119">
            <v>52</v>
          </cell>
          <cell r="I119">
            <v>281</v>
          </cell>
          <cell r="J119">
            <v>0.18505338078291814</v>
          </cell>
          <cell r="K119">
            <v>52</v>
          </cell>
          <cell r="L119">
            <v>52</v>
          </cell>
          <cell r="M119">
            <v>52</v>
          </cell>
          <cell r="N119">
            <v>58.165149999999997</v>
          </cell>
          <cell r="O119">
            <v>58.165149999999997</v>
          </cell>
        </row>
        <row r="120">
          <cell r="B120" t="str">
            <v>INDEX</v>
          </cell>
          <cell r="C120">
            <v>3</v>
          </cell>
          <cell r="D120">
            <v>0</v>
          </cell>
          <cell r="F120">
            <v>1</v>
          </cell>
          <cell r="G120">
            <v>0</v>
          </cell>
          <cell r="H120">
            <v>4</v>
          </cell>
          <cell r="I120">
            <v>61</v>
          </cell>
          <cell r="J120">
            <v>6.5573770491803282E-2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B121" t="str">
            <v>ISSAQUAH</v>
          </cell>
          <cell r="C121">
            <v>514</v>
          </cell>
          <cell r="D121">
            <v>0</v>
          </cell>
          <cell r="F121">
            <v>31</v>
          </cell>
          <cell r="G121">
            <v>2</v>
          </cell>
          <cell r="H121">
            <v>547</v>
          </cell>
          <cell r="I121">
            <v>15646</v>
          </cell>
          <cell r="J121">
            <v>3.4961012399335294E-2</v>
          </cell>
          <cell r="K121">
            <v>547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 t="str">
            <v>KAHLOTUS</v>
          </cell>
          <cell r="C122">
            <v>17</v>
          </cell>
          <cell r="D122">
            <v>0</v>
          </cell>
          <cell r="F122">
            <v>0</v>
          </cell>
          <cell r="G122">
            <v>0</v>
          </cell>
          <cell r="H122">
            <v>17</v>
          </cell>
          <cell r="I122">
            <v>110</v>
          </cell>
          <cell r="J122">
            <v>0.15454545454545454</v>
          </cell>
          <cell r="K122">
            <v>17</v>
          </cell>
          <cell r="L122">
            <v>17</v>
          </cell>
          <cell r="M122">
            <v>17</v>
          </cell>
          <cell r="N122">
            <v>17</v>
          </cell>
          <cell r="O122">
            <v>17</v>
          </cell>
        </row>
        <row r="123">
          <cell r="B123" t="str">
            <v>KALAMA</v>
          </cell>
          <cell r="C123">
            <v>166</v>
          </cell>
          <cell r="D123">
            <v>0</v>
          </cell>
          <cell r="F123">
            <v>22</v>
          </cell>
          <cell r="G123">
            <v>0</v>
          </cell>
          <cell r="H123">
            <v>188</v>
          </cell>
          <cell r="I123">
            <v>986</v>
          </cell>
          <cell r="J123">
            <v>0.19066937119675456</v>
          </cell>
          <cell r="K123">
            <v>188</v>
          </cell>
          <cell r="L123">
            <v>188</v>
          </cell>
          <cell r="M123">
            <v>188</v>
          </cell>
          <cell r="N123">
            <v>213.7859</v>
          </cell>
          <cell r="O123">
            <v>213.7859</v>
          </cell>
        </row>
        <row r="124">
          <cell r="B124" t="str">
            <v>KELLER</v>
          </cell>
          <cell r="C124">
            <v>31</v>
          </cell>
          <cell r="D124">
            <v>0</v>
          </cell>
          <cell r="F124">
            <v>2</v>
          </cell>
          <cell r="G124">
            <v>0</v>
          </cell>
          <cell r="H124">
            <v>33</v>
          </cell>
          <cell r="I124">
            <v>106</v>
          </cell>
          <cell r="J124">
            <v>0.31132075471698112</v>
          </cell>
          <cell r="K124">
            <v>33</v>
          </cell>
          <cell r="L124">
            <v>33</v>
          </cell>
          <cell r="M124">
            <v>33</v>
          </cell>
          <cell r="N124">
            <v>53.309249999999992</v>
          </cell>
          <cell r="O124">
            <v>53.309249999999992</v>
          </cell>
        </row>
        <row r="125">
          <cell r="B125" t="str">
            <v>KELSO</v>
          </cell>
          <cell r="C125">
            <v>806</v>
          </cell>
          <cell r="D125">
            <v>0</v>
          </cell>
          <cell r="F125">
            <v>49</v>
          </cell>
          <cell r="G125">
            <v>1</v>
          </cell>
          <cell r="H125">
            <v>856</v>
          </cell>
          <cell r="I125">
            <v>5741</v>
          </cell>
          <cell r="J125">
            <v>0.14910294373802474</v>
          </cell>
          <cell r="K125">
            <v>856</v>
          </cell>
          <cell r="L125">
            <v>0</v>
          </cell>
          <cell r="M125">
            <v>856</v>
          </cell>
          <cell r="N125">
            <v>938.5</v>
          </cell>
          <cell r="O125">
            <v>938.5</v>
          </cell>
        </row>
        <row r="126">
          <cell r="B126" t="str">
            <v>KENNEWICK</v>
          </cell>
          <cell r="C126">
            <v>1943</v>
          </cell>
          <cell r="D126">
            <v>0</v>
          </cell>
          <cell r="F126">
            <v>83</v>
          </cell>
          <cell r="G126">
            <v>4</v>
          </cell>
          <cell r="H126">
            <v>2030</v>
          </cell>
          <cell r="I126">
            <v>14819</v>
          </cell>
          <cell r="J126">
            <v>0.13698630136986301</v>
          </cell>
          <cell r="K126">
            <v>2030</v>
          </cell>
          <cell r="L126">
            <v>0</v>
          </cell>
          <cell r="M126">
            <v>2030</v>
          </cell>
          <cell r="N126">
            <v>2699.5</v>
          </cell>
          <cell r="O126">
            <v>2699.5</v>
          </cell>
        </row>
        <row r="127">
          <cell r="B127" t="str">
            <v>KENT</v>
          </cell>
          <cell r="C127">
            <v>2527</v>
          </cell>
          <cell r="D127">
            <v>0</v>
          </cell>
          <cell r="F127">
            <v>125</v>
          </cell>
          <cell r="G127">
            <v>30</v>
          </cell>
          <cell r="H127">
            <v>2682</v>
          </cell>
          <cell r="I127">
            <v>29514</v>
          </cell>
          <cell r="J127">
            <v>9.0872128481398654E-2</v>
          </cell>
          <cell r="K127">
            <v>2682</v>
          </cell>
          <cell r="L127">
            <v>0</v>
          </cell>
          <cell r="M127">
            <v>2682</v>
          </cell>
          <cell r="N127">
            <v>3887.5</v>
          </cell>
          <cell r="O127">
            <v>3887.5</v>
          </cell>
        </row>
        <row r="128">
          <cell r="B128" t="str">
            <v>KETTLE FALLS</v>
          </cell>
          <cell r="C128">
            <v>212</v>
          </cell>
          <cell r="D128">
            <v>0</v>
          </cell>
          <cell r="F128">
            <v>1</v>
          </cell>
          <cell r="G128">
            <v>0</v>
          </cell>
          <cell r="H128">
            <v>213</v>
          </cell>
          <cell r="I128">
            <v>1036</v>
          </cell>
          <cell r="J128">
            <v>0.2055984555984556</v>
          </cell>
          <cell r="K128">
            <v>213</v>
          </cell>
          <cell r="L128">
            <v>213</v>
          </cell>
          <cell r="M128">
            <v>213</v>
          </cell>
          <cell r="N128">
            <v>251.6934</v>
          </cell>
          <cell r="O128">
            <v>251.6934</v>
          </cell>
        </row>
        <row r="129">
          <cell r="B129" t="str">
            <v>KIONA-BENTON</v>
          </cell>
          <cell r="C129">
            <v>225</v>
          </cell>
          <cell r="D129">
            <v>0</v>
          </cell>
          <cell r="F129">
            <v>13</v>
          </cell>
          <cell r="G129">
            <v>0</v>
          </cell>
          <cell r="H129">
            <v>238</v>
          </cell>
          <cell r="I129">
            <v>1950</v>
          </cell>
          <cell r="J129">
            <v>0.12205128205128205</v>
          </cell>
          <cell r="K129">
            <v>238</v>
          </cell>
          <cell r="L129">
            <v>0</v>
          </cell>
          <cell r="M129">
            <v>238</v>
          </cell>
          <cell r="N129">
            <v>238</v>
          </cell>
          <cell r="O129">
            <v>238</v>
          </cell>
        </row>
        <row r="130">
          <cell r="B130" t="str">
            <v>KITTITAS</v>
          </cell>
          <cell r="C130">
            <v>96</v>
          </cell>
          <cell r="D130">
            <v>0</v>
          </cell>
          <cell r="F130">
            <v>4</v>
          </cell>
          <cell r="G130">
            <v>0</v>
          </cell>
          <cell r="H130">
            <v>100</v>
          </cell>
          <cell r="I130">
            <v>560</v>
          </cell>
          <cell r="J130">
            <v>0.17857142857142858</v>
          </cell>
          <cell r="K130">
            <v>100</v>
          </cell>
          <cell r="L130">
            <v>100</v>
          </cell>
          <cell r="M130">
            <v>100</v>
          </cell>
          <cell r="N130">
            <v>109.56400000000001</v>
          </cell>
          <cell r="O130">
            <v>109.56400000000001</v>
          </cell>
        </row>
        <row r="131">
          <cell r="B131" t="str">
            <v>KLICKITAT</v>
          </cell>
          <cell r="C131">
            <v>41</v>
          </cell>
          <cell r="D131">
            <v>0</v>
          </cell>
          <cell r="F131">
            <v>3</v>
          </cell>
          <cell r="G131">
            <v>0</v>
          </cell>
          <cell r="H131">
            <v>44</v>
          </cell>
          <cell r="I131">
            <v>169</v>
          </cell>
          <cell r="J131">
            <v>0.26035502958579881</v>
          </cell>
          <cell r="K131">
            <v>44</v>
          </cell>
          <cell r="L131">
            <v>44</v>
          </cell>
          <cell r="M131">
            <v>44</v>
          </cell>
          <cell r="N131">
            <v>62.227925000000006</v>
          </cell>
          <cell r="O131">
            <v>62.227925000000006</v>
          </cell>
        </row>
        <row r="132">
          <cell r="B132" t="str">
            <v>LA CENTER</v>
          </cell>
          <cell r="C132">
            <v>101</v>
          </cell>
          <cell r="D132">
            <v>0</v>
          </cell>
          <cell r="F132">
            <v>9</v>
          </cell>
          <cell r="G132">
            <v>1</v>
          </cell>
          <cell r="H132">
            <v>111</v>
          </cell>
          <cell r="I132">
            <v>1550</v>
          </cell>
          <cell r="J132">
            <v>7.1612903225806449E-2</v>
          </cell>
          <cell r="K132">
            <v>111</v>
          </cell>
          <cell r="L132">
            <v>0</v>
          </cell>
          <cell r="M132">
            <v>111</v>
          </cell>
          <cell r="N132">
            <v>111</v>
          </cell>
          <cell r="O132">
            <v>111</v>
          </cell>
        </row>
        <row r="133">
          <cell r="B133" t="str">
            <v>LA CONNER</v>
          </cell>
          <cell r="C133">
            <v>94</v>
          </cell>
          <cell r="D133">
            <v>0</v>
          </cell>
          <cell r="F133">
            <v>7</v>
          </cell>
          <cell r="G133">
            <v>0</v>
          </cell>
          <cell r="H133">
            <v>101</v>
          </cell>
          <cell r="I133">
            <v>647</v>
          </cell>
          <cell r="J133">
            <v>0.15610510046367851</v>
          </cell>
          <cell r="K133">
            <v>101</v>
          </cell>
          <cell r="L133">
            <v>101</v>
          </cell>
          <cell r="M133">
            <v>101</v>
          </cell>
          <cell r="N133">
            <v>101.14805</v>
          </cell>
          <cell r="O133">
            <v>101.14805</v>
          </cell>
        </row>
        <row r="134">
          <cell r="B134" t="str">
            <v>LACROSSE</v>
          </cell>
          <cell r="C134">
            <v>14</v>
          </cell>
          <cell r="D134">
            <v>0</v>
          </cell>
          <cell r="F134">
            <v>2</v>
          </cell>
          <cell r="G134">
            <v>0</v>
          </cell>
          <cell r="H134">
            <v>16</v>
          </cell>
          <cell r="I134">
            <v>163</v>
          </cell>
          <cell r="J134">
            <v>9.815950920245399E-2</v>
          </cell>
          <cell r="K134">
            <v>16</v>
          </cell>
          <cell r="L134">
            <v>0</v>
          </cell>
          <cell r="M134">
            <v>16</v>
          </cell>
          <cell r="N134">
            <v>16</v>
          </cell>
          <cell r="O134">
            <v>16</v>
          </cell>
        </row>
        <row r="135">
          <cell r="B135" t="str">
            <v>LAKE CHELAN</v>
          </cell>
          <cell r="C135">
            <v>302</v>
          </cell>
          <cell r="D135">
            <v>0</v>
          </cell>
          <cell r="F135">
            <v>1</v>
          </cell>
          <cell r="G135">
            <v>0</v>
          </cell>
          <cell r="H135">
            <v>303</v>
          </cell>
          <cell r="I135">
            <v>1388</v>
          </cell>
          <cell r="J135">
            <v>0.21829971181556196</v>
          </cell>
          <cell r="K135">
            <v>303</v>
          </cell>
          <cell r="L135">
            <v>303</v>
          </cell>
          <cell r="M135">
            <v>303</v>
          </cell>
          <cell r="N135">
            <v>368.06220000000002</v>
          </cell>
          <cell r="O135">
            <v>368.06220000000002</v>
          </cell>
        </row>
        <row r="136">
          <cell r="B136" t="str">
            <v>LAKE STEVENS</v>
          </cell>
          <cell r="C136">
            <v>403</v>
          </cell>
          <cell r="D136">
            <v>0</v>
          </cell>
          <cell r="F136">
            <v>30</v>
          </cell>
          <cell r="G136">
            <v>3</v>
          </cell>
          <cell r="H136">
            <v>436</v>
          </cell>
          <cell r="I136">
            <v>7171</v>
          </cell>
          <cell r="J136">
            <v>6.0800446241807277E-2</v>
          </cell>
          <cell r="K136">
            <v>436</v>
          </cell>
          <cell r="L136">
            <v>0</v>
          </cell>
          <cell r="M136">
            <v>436</v>
          </cell>
          <cell r="N136">
            <v>436</v>
          </cell>
          <cell r="O136">
            <v>436</v>
          </cell>
        </row>
        <row r="137">
          <cell r="B137" t="str">
            <v>LAKE WASHINGTON</v>
          </cell>
          <cell r="C137">
            <v>1107</v>
          </cell>
          <cell r="D137">
            <v>0</v>
          </cell>
          <cell r="F137">
            <v>55</v>
          </cell>
          <cell r="G137">
            <v>7</v>
          </cell>
          <cell r="H137">
            <v>1169</v>
          </cell>
          <cell r="I137">
            <v>27056</v>
          </cell>
          <cell r="J137">
            <v>4.3206682436428147E-2</v>
          </cell>
          <cell r="K137">
            <v>1169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B138" t="str">
            <v>LAKEWOOD</v>
          </cell>
          <cell r="C138">
            <v>152</v>
          </cell>
          <cell r="D138">
            <v>0</v>
          </cell>
          <cell r="F138">
            <v>16</v>
          </cell>
          <cell r="G138">
            <v>0</v>
          </cell>
          <cell r="H138">
            <v>168</v>
          </cell>
          <cell r="I138">
            <v>2489</v>
          </cell>
          <cell r="J138">
            <v>6.7496986741663323E-2</v>
          </cell>
          <cell r="K138">
            <v>168</v>
          </cell>
          <cell r="L138">
            <v>0</v>
          </cell>
          <cell r="M138">
            <v>168</v>
          </cell>
          <cell r="N138">
            <v>168</v>
          </cell>
          <cell r="O138">
            <v>168</v>
          </cell>
        </row>
        <row r="139">
          <cell r="B139" t="str">
            <v>LAMONT</v>
          </cell>
          <cell r="C139">
            <v>3</v>
          </cell>
          <cell r="D139">
            <v>0</v>
          </cell>
          <cell r="F139">
            <v>0</v>
          </cell>
          <cell r="G139">
            <v>0</v>
          </cell>
          <cell r="H139">
            <v>3</v>
          </cell>
          <cell r="I139">
            <v>50</v>
          </cell>
          <cell r="J139">
            <v>0.06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B140" t="str">
            <v>LIBERTY</v>
          </cell>
          <cell r="C140">
            <v>68</v>
          </cell>
          <cell r="D140">
            <v>0</v>
          </cell>
          <cell r="F140">
            <v>5</v>
          </cell>
          <cell r="G140">
            <v>0</v>
          </cell>
          <cell r="H140">
            <v>73</v>
          </cell>
          <cell r="I140">
            <v>744</v>
          </cell>
          <cell r="J140">
            <v>9.8118279569892469E-2</v>
          </cell>
          <cell r="K140">
            <v>73</v>
          </cell>
          <cell r="L140">
            <v>0</v>
          </cell>
          <cell r="M140">
            <v>73</v>
          </cell>
          <cell r="N140">
            <v>73</v>
          </cell>
          <cell r="O140">
            <v>73</v>
          </cell>
        </row>
        <row r="141">
          <cell r="B141" t="str">
            <v>LIND</v>
          </cell>
          <cell r="C141">
            <v>40</v>
          </cell>
          <cell r="D141">
            <v>0</v>
          </cell>
          <cell r="F141">
            <v>1</v>
          </cell>
          <cell r="G141">
            <v>0</v>
          </cell>
          <cell r="H141">
            <v>41</v>
          </cell>
          <cell r="I141">
            <v>274</v>
          </cell>
          <cell r="J141">
            <v>0.14963503649635038</v>
          </cell>
          <cell r="K141">
            <v>41</v>
          </cell>
          <cell r="L141">
            <v>0</v>
          </cell>
          <cell r="M141">
            <v>41</v>
          </cell>
          <cell r="N141">
            <v>41</v>
          </cell>
          <cell r="O141">
            <v>41</v>
          </cell>
        </row>
        <row r="142">
          <cell r="B142" t="str">
            <v>LONGVIEW</v>
          </cell>
          <cell r="C142">
            <v>1488</v>
          </cell>
          <cell r="D142">
            <v>0</v>
          </cell>
          <cell r="F142">
            <v>60</v>
          </cell>
          <cell r="G142">
            <v>5</v>
          </cell>
          <cell r="H142">
            <v>1553</v>
          </cell>
          <cell r="I142">
            <v>8187</v>
          </cell>
          <cell r="J142">
            <v>0.18969097349456454</v>
          </cell>
          <cell r="K142">
            <v>1553</v>
          </cell>
          <cell r="L142">
            <v>1553</v>
          </cell>
          <cell r="M142">
            <v>1553</v>
          </cell>
          <cell r="N142">
            <v>1984</v>
          </cell>
          <cell r="O142">
            <v>1984</v>
          </cell>
        </row>
        <row r="143">
          <cell r="B143" t="str">
            <v>LOON LAKE</v>
          </cell>
          <cell r="C143">
            <v>29</v>
          </cell>
          <cell r="D143">
            <v>0</v>
          </cell>
          <cell r="F143">
            <v>2</v>
          </cell>
          <cell r="G143">
            <v>0</v>
          </cell>
          <cell r="H143">
            <v>31</v>
          </cell>
          <cell r="I143">
            <v>289</v>
          </cell>
          <cell r="J143">
            <v>0.10726643598615918</v>
          </cell>
          <cell r="K143">
            <v>31</v>
          </cell>
          <cell r="L143">
            <v>0</v>
          </cell>
          <cell r="M143">
            <v>31</v>
          </cell>
          <cell r="N143">
            <v>31</v>
          </cell>
          <cell r="O143">
            <v>31</v>
          </cell>
        </row>
        <row r="144">
          <cell r="B144" t="str">
            <v>LOPEZ</v>
          </cell>
          <cell r="C144">
            <v>67</v>
          </cell>
          <cell r="D144">
            <v>0</v>
          </cell>
          <cell r="F144">
            <v>1</v>
          </cell>
          <cell r="G144">
            <v>0</v>
          </cell>
          <cell r="H144">
            <v>68</v>
          </cell>
          <cell r="I144">
            <v>337</v>
          </cell>
          <cell r="J144">
            <v>0.20178041543026706</v>
          </cell>
          <cell r="K144">
            <v>68</v>
          </cell>
          <cell r="L144">
            <v>68</v>
          </cell>
          <cell r="M144">
            <v>68</v>
          </cell>
          <cell r="N144">
            <v>79.621549999999999</v>
          </cell>
          <cell r="O144">
            <v>79.621549999999999</v>
          </cell>
        </row>
        <row r="145">
          <cell r="B145" t="str">
            <v>LYLE</v>
          </cell>
          <cell r="C145">
            <v>113</v>
          </cell>
          <cell r="D145">
            <v>0</v>
          </cell>
          <cell r="F145">
            <v>12</v>
          </cell>
          <cell r="G145">
            <v>0</v>
          </cell>
          <cell r="H145">
            <v>125</v>
          </cell>
          <cell r="I145">
            <v>576</v>
          </cell>
          <cell r="J145">
            <v>0.2170138888888889</v>
          </cell>
          <cell r="K145">
            <v>125</v>
          </cell>
          <cell r="L145">
            <v>125</v>
          </cell>
          <cell r="M145">
            <v>125</v>
          </cell>
          <cell r="N145">
            <v>151.4444</v>
          </cell>
          <cell r="O145">
            <v>151.4444</v>
          </cell>
        </row>
        <row r="146">
          <cell r="B146" t="str">
            <v>LYNDEN</v>
          </cell>
          <cell r="C146">
            <v>286</v>
          </cell>
          <cell r="D146">
            <v>0</v>
          </cell>
          <cell r="F146">
            <v>13</v>
          </cell>
          <cell r="G146">
            <v>0</v>
          </cell>
          <cell r="H146">
            <v>299</v>
          </cell>
          <cell r="I146">
            <v>3664</v>
          </cell>
          <cell r="J146">
            <v>8.1604803493449785E-2</v>
          </cell>
          <cell r="K146">
            <v>299</v>
          </cell>
          <cell r="L146">
            <v>0</v>
          </cell>
          <cell r="M146">
            <v>299</v>
          </cell>
          <cell r="N146">
            <v>299</v>
          </cell>
          <cell r="O146">
            <v>299</v>
          </cell>
        </row>
        <row r="147">
          <cell r="B147" t="str">
            <v>MABTON</v>
          </cell>
          <cell r="C147">
            <v>291</v>
          </cell>
          <cell r="D147">
            <v>0</v>
          </cell>
          <cell r="F147">
            <v>3</v>
          </cell>
          <cell r="G147">
            <v>0</v>
          </cell>
          <cell r="H147">
            <v>294</v>
          </cell>
          <cell r="I147">
            <v>972</v>
          </cell>
          <cell r="J147">
            <v>0.30246913580246915</v>
          </cell>
          <cell r="K147">
            <v>294</v>
          </cell>
          <cell r="L147">
            <v>294</v>
          </cell>
          <cell r="M147">
            <v>294</v>
          </cell>
          <cell r="N147">
            <v>460.87350000000004</v>
          </cell>
          <cell r="O147">
            <v>460.87350000000004</v>
          </cell>
        </row>
        <row r="148">
          <cell r="B148" t="str">
            <v>MANSFIELD</v>
          </cell>
          <cell r="C148">
            <v>12</v>
          </cell>
          <cell r="D148">
            <v>0</v>
          </cell>
          <cell r="F148">
            <v>0</v>
          </cell>
          <cell r="G148">
            <v>0</v>
          </cell>
          <cell r="H148">
            <v>12</v>
          </cell>
          <cell r="I148">
            <v>82</v>
          </cell>
          <cell r="J148">
            <v>0.14634146341463414</v>
          </cell>
          <cell r="K148">
            <v>12</v>
          </cell>
          <cell r="L148">
            <v>0</v>
          </cell>
          <cell r="M148">
            <v>12</v>
          </cell>
          <cell r="N148">
            <v>12</v>
          </cell>
          <cell r="O148">
            <v>12</v>
          </cell>
        </row>
        <row r="149">
          <cell r="B149" t="str">
            <v>MANSON</v>
          </cell>
          <cell r="C149">
            <v>213</v>
          </cell>
          <cell r="D149">
            <v>0</v>
          </cell>
          <cell r="F149">
            <v>6</v>
          </cell>
          <cell r="G149">
            <v>0</v>
          </cell>
          <cell r="H149">
            <v>219</v>
          </cell>
          <cell r="I149">
            <v>750</v>
          </cell>
          <cell r="J149">
            <v>0.29199999999999998</v>
          </cell>
          <cell r="K149">
            <v>219</v>
          </cell>
          <cell r="L149">
            <v>219</v>
          </cell>
          <cell r="M149">
            <v>219</v>
          </cell>
          <cell r="N149">
            <v>335.49374999999998</v>
          </cell>
          <cell r="O149">
            <v>335.49374999999998</v>
          </cell>
        </row>
        <row r="150">
          <cell r="B150" t="str">
            <v>MARY M KNIGHT</v>
          </cell>
          <cell r="C150">
            <v>45</v>
          </cell>
          <cell r="D150">
            <v>0</v>
          </cell>
          <cell r="F150">
            <v>1</v>
          </cell>
          <cell r="G150">
            <v>0</v>
          </cell>
          <cell r="H150">
            <v>46</v>
          </cell>
          <cell r="I150">
            <v>274</v>
          </cell>
          <cell r="J150">
            <v>0.16788321167883211</v>
          </cell>
          <cell r="K150">
            <v>46</v>
          </cell>
          <cell r="L150">
            <v>46</v>
          </cell>
          <cell r="M150">
            <v>46</v>
          </cell>
          <cell r="N150">
            <v>48.4831</v>
          </cell>
          <cell r="O150">
            <v>48.4831</v>
          </cell>
        </row>
        <row r="151">
          <cell r="B151" t="str">
            <v>MARY WALKER</v>
          </cell>
          <cell r="C151">
            <v>214</v>
          </cell>
          <cell r="D151">
            <v>0</v>
          </cell>
          <cell r="F151">
            <v>8</v>
          </cell>
          <cell r="G151">
            <v>1</v>
          </cell>
          <cell r="H151">
            <v>223</v>
          </cell>
          <cell r="I151">
            <v>688</v>
          </cell>
          <cell r="J151">
            <v>0.32412790697674421</v>
          </cell>
          <cell r="K151">
            <v>223</v>
          </cell>
          <cell r="L151">
            <v>223</v>
          </cell>
          <cell r="M151">
            <v>223</v>
          </cell>
          <cell r="N151">
            <v>374.64400000000001</v>
          </cell>
          <cell r="O151">
            <v>374.64400000000001</v>
          </cell>
        </row>
        <row r="152">
          <cell r="B152" t="str">
            <v>MARYSVILLE</v>
          </cell>
          <cell r="C152">
            <v>809</v>
          </cell>
          <cell r="D152">
            <v>0</v>
          </cell>
          <cell r="F152">
            <v>111</v>
          </cell>
          <cell r="G152">
            <v>2</v>
          </cell>
          <cell r="H152">
            <v>922</v>
          </cell>
          <cell r="I152">
            <v>12934</v>
          </cell>
          <cell r="J152">
            <v>7.1284985310035562E-2</v>
          </cell>
          <cell r="K152">
            <v>922</v>
          </cell>
          <cell r="L152">
            <v>0</v>
          </cell>
          <cell r="M152">
            <v>922</v>
          </cell>
          <cell r="N152">
            <v>1037.5</v>
          </cell>
          <cell r="O152">
            <v>1037.5</v>
          </cell>
        </row>
        <row r="153">
          <cell r="B153" t="str">
            <v>MCCLEARY</v>
          </cell>
          <cell r="C153">
            <v>63</v>
          </cell>
          <cell r="D153">
            <v>0</v>
          </cell>
          <cell r="F153">
            <v>0</v>
          </cell>
          <cell r="G153">
            <v>0</v>
          </cell>
          <cell r="H153">
            <v>63</v>
          </cell>
          <cell r="I153">
            <v>369</v>
          </cell>
          <cell r="J153">
            <v>0.17073170731707318</v>
          </cell>
          <cell r="K153">
            <v>63</v>
          </cell>
          <cell r="L153">
            <v>63</v>
          </cell>
          <cell r="M153">
            <v>63</v>
          </cell>
          <cell r="N153">
            <v>67.132350000000002</v>
          </cell>
          <cell r="O153">
            <v>67.132350000000002</v>
          </cell>
        </row>
        <row r="154">
          <cell r="B154" t="str">
            <v>MEAD</v>
          </cell>
          <cell r="C154">
            <v>641</v>
          </cell>
          <cell r="D154">
            <v>0</v>
          </cell>
          <cell r="F154">
            <v>40</v>
          </cell>
          <cell r="G154">
            <v>3</v>
          </cell>
          <cell r="H154">
            <v>684</v>
          </cell>
          <cell r="I154">
            <v>8786</v>
          </cell>
          <cell r="J154">
            <v>7.7851126792624625E-2</v>
          </cell>
          <cell r="K154">
            <v>684</v>
          </cell>
          <cell r="L154">
            <v>0</v>
          </cell>
          <cell r="M154">
            <v>684</v>
          </cell>
          <cell r="N154">
            <v>684</v>
          </cell>
          <cell r="O154">
            <v>684</v>
          </cell>
        </row>
        <row r="155">
          <cell r="B155" t="str">
            <v>MEDICAL LAKE</v>
          </cell>
          <cell r="C155">
            <v>167</v>
          </cell>
          <cell r="D155">
            <v>0</v>
          </cell>
          <cell r="F155">
            <v>6</v>
          </cell>
          <cell r="G155">
            <v>0</v>
          </cell>
          <cell r="H155">
            <v>173</v>
          </cell>
          <cell r="I155">
            <v>2281</v>
          </cell>
          <cell r="J155">
            <v>7.5843928101709771E-2</v>
          </cell>
          <cell r="K155">
            <v>173</v>
          </cell>
          <cell r="L155">
            <v>0</v>
          </cell>
          <cell r="M155">
            <v>173</v>
          </cell>
          <cell r="N155">
            <v>173</v>
          </cell>
          <cell r="O155">
            <v>173</v>
          </cell>
        </row>
        <row r="156">
          <cell r="B156" t="str">
            <v>MERCER ISLAND</v>
          </cell>
          <cell r="C156">
            <v>162</v>
          </cell>
          <cell r="D156">
            <v>0</v>
          </cell>
          <cell r="F156">
            <v>3</v>
          </cell>
          <cell r="G156">
            <v>0</v>
          </cell>
          <cell r="H156">
            <v>165</v>
          </cell>
          <cell r="I156">
            <v>4727</v>
          </cell>
          <cell r="J156">
            <v>3.4905859953458851E-2</v>
          </cell>
          <cell r="K156">
            <v>165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B157" t="str">
            <v>MERIDIAN</v>
          </cell>
          <cell r="C157">
            <v>140</v>
          </cell>
          <cell r="D157">
            <v>0</v>
          </cell>
          <cell r="F157">
            <v>9</v>
          </cell>
          <cell r="G157">
            <v>1</v>
          </cell>
          <cell r="H157">
            <v>150</v>
          </cell>
          <cell r="I157">
            <v>1781</v>
          </cell>
          <cell r="J157">
            <v>8.4222346996069619E-2</v>
          </cell>
          <cell r="K157">
            <v>150</v>
          </cell>
          <cell r="L157">
            <v>0</v>
          </cell>
          <cell r="M157">
            <v>150</v>
          </cell>
          <cell r="N157">
            <v>150</v>
          </cell>
          <cell r="O157">
            <v>150</v>
          </cell>
        </row>
        <row r="158">
          <cell r="B158" t="str">
            <v>METHOW VALLEY</v>
          </cell>
          <cell r="C158">
            <v>110</v>
          </cell>
          <cell r="D158">
            <v>0</v>
          </cell>
          <cell r="F158">
            <v>1</v>
          </cell>
          <cell r="G158">
            <v>0</v>
          </cell>
          <cell r="H158">
            <v>111</v>
          </cell>
          <cell r="I158">
            <v>775</v>
          </cell>
          <cell r="J158">
            <v>0.1432258064516129</v>
          </cell>
          <cell r="K158">
            <v>111</v>
          </cell>
          <cell r="L158">
            <v>0</v>
          </cell>
          <cell r="M158">
            <v>111</v>
          </cell>
          <cell r="N158">
            <v>111</v>
          </cell>
          <cell r="O158">
            <v>111</v>
          </cell>
        </row>
        <row r="159">
          <cell r="B159" t="str">
            <v>MILL A</v>
          </cell>
          <cell r="C159">
            <v>22</v>
          </cell>
          <cell r="D159">
            <v>0</v>
          </cell>
          <cell r="F159">
            <v>1</v>
          </cell>
          <cell r="G159">
            <v>0</v>
          </cell>
          <cell r="H159">
            <v>23</v>
          </cell>
          <cell r="I159">
            <v>125</v>
          </cell>
          <cell r="J159">
            <v>0.184</v>
          </cell>
          <cell r="K159">
            <v>23</v>
          </cell>
          <cell r="L159">
            <v>23</v>
          </cell>
          <cell r="M159">
            <v>23</v>
          </cell>
          <cell r="N159">
            <v>25.643750000000001</v>
          </cell>
          <cell r="O159">
            <v>25.643750000000001</v>
          </cell>
        </row>
        <row r="160">
          <cell r="B160" t="str">
            <v>MONROE</v>
          </cell>
          <cell r="C160">
            <v>324</v>
          </cell>
          <cell r="D160">
            <v>0</v>
          </cell>
          <cell r="F160">
            <v>26</v>
          </cell>
          <cell r="G160">
            <v>0</v>
          </cell>
          <cell r="H160">
            <v>350</v>
          </cell>
          <cell r="I160">
            <v>6603</v>
          </cell>
          <cell r="J160">
            <v>5.3006209298803571E-2</v>
          </cell>
          <cell r="K160">
            <v>350</v>
          </cell>
          <cell r="L160">
            <v>0</v>
          </cell>
          <cell r="M160">
            <v>350</v>
          </cell>
          <cell r="N160">
            <v>350</v>
          </cell>
          <cell r="O160">
            <v>350</v>
          </cell>
        </row>
        <row r="161">
          <cell r="B161" t="str">
            <v>MONTESANO</v>
          </cell>
          <cell r="C161">
            <v>153</v>
          </cell>
          <cell r="D161">
            <v>0</v>
          </cell>
          <cell r="F161">
            <v>12</v>
          </cell>
          <cell r="G161">
            <v>0</v>
          </cell>
          <cell r="H161">
            <v>165</v>
          </cell>
          <cell r="I161">
            <v>1386</v>
          </cell>
          <cell r="J161">
            <v>0.11904761904761904</v>
          </cell>
          <cell r="K161">
            <v>165</v>
          </cell>
          <cell r="L161">
            <v>0</v>
          </cell>
          <cell r="M161">
            <v>165</v>
          </cell>
          <cell r="N161">
            <v>165</v>
          </cell>
          <cell r="O161">
            <v>165</v>
          </cell>
        </row>
        <row r="162">
          <cell r="B162" t="str">
            <v>MORTON</v>
          </cell>
          <cell r="C162">
            <v>80</v>
          </cell>
          <cell r="D162">
            <v>0</v>
          </cell>
          <cell r="F162">
            <v>1</v>
          </cell>
          <cell r="G162">
            <v>0</v>
          </cell>
          <cell r="H162">
            <v>81</v>
          </cell>
          <cell r="I162">
            <v>528</v>
          </cell>
          <cell r="J162">
            <v>0.15340909090909091</v>
          </cell>
          <cell r="K162">
            <v>81</v>
          </cell>
          <cell r="L162">
            <v>81</v>
          </cell>
          <cell r="M162">
            <v>81</v>
          </cell>
          <cell r="N162">
            <v>81</v>
          </cell>
          <cell r="O162">
            <v>81</v>
          </cell>
        </row>
        <row r="163">
          <cell r="B163" t="str">
            <v>MOSES LAKE</v>
          </cell>
          <cell r="C163">
            <v>1129</v>
          </cell>
          <cell r="D163">
            <v>0</v>
          </cell>
          <cell r="F163">
            <v>24</v>
          </cell>
          <cell r="G163">
            <v>0</v>
          </cell>
          <cell r="H163">
            <v>1153</v>
          </cell>
          <cell r="I163">
            <v>7235</v>
          </cell>
          <cell r="J163">
            <v>0.15936420179682101</v>
          </cell>
          <cell r="K163">
            <v>1153</v>
          </cell>
          <cell r="L163">
            <v>1153</v>
          </cell>
          <cell r="M163">
            <v>1153</v>
          </cell>
          <cell r="N163">
            <v>1384</v>
          </cell>
          <cell r="O163">
            <v>1384</v>
          </cell>
        </row>
        <row r="164">
          <cell r="B164" t="str">
            <v>MOSSYROCK</v>
          </cell>
          <cell r="C164">
            <v>86</v>
          </cell>
          <cell r="D164">
            <v>0</v>
          </cell>
          <cell r="F164">
            <v>3</v>
          </cell>
          <cell r="G164">
            <v>0</v>
          </cell>
          <cell r="H164">
            <v>89</v>
          </cell>
          <cell r="I164">
            <v>700</v>
          </cell>
          <cell r="J164">
            <v>0.12714285714285714</v>
          </cell>
          <cell r="K164">
            <v>89</v>
          </cell>
          <cell r="L164">
            <v>0</v>
          </cell>
          <cell r="M164">
            <v>89</v>
          </cell>
          <cell r="N164">
            <v>89</v>
          </cell>
          <cell r="O164">
            <v>89</v>
          </cell>
        </row>
        <row r="165">
          <cell r="B165" t="str">
            <v>MOUNT ADAMS</v>
          </cell>
          <cell r="C165">
            <v>290</v>
          </cell>
          <cell r="D165">
            <v>0</v>
          </cell>
          <cell r="F165">
            <v>35</v>
          </cell>
          <cell r="G165">
            <v>0</v>
          </cell>
          <cell r="H165">
            <v>325</v>
          </cell>
          <cell r="I165">
            <v>1321</v>
          </cell>
          <cell r="J165">
            <v>0.24602573807721423</v>
          </cell>
          <cell r="K165">
            <v>325</v>
          </cell>
          <cell r="L165">
            <v>325</v>
          </cell>
          <cell r="M165">
            <v>325</v>
          </cell>
          <cell r="N165">
            <v>439.08632499999999</v>
          </cell>
          <cell r="O165">
            <v>439.08632499999999</v>
          </cell>
        </row>
        <row r="166">
          <cell r="B166" t="str">
            <v>MOUNT BAKER</v>
          </cell>
          <cell r="C166">
            <v>430</v>
          </cell>
          <cell r="D166">
            <v>0</v>
          </cell>
          <cell r="F166">
            <v>10</v>
          </cell>
          <cell r="G166">
            <v>2</v>
          </cell>
          <cell r="H166">
            <v>442</v>
          </cell>
          <cell r="I166">
            <v>2749</v>
          </cell>
          <cell r="J166">
            <v>0.16078574026918879</v>
          </cell>
          <cell r="K166">
            <v>442</v>
          </cell>
          <cell r="L166">
            <v>442</v>
          </cell>
          <cell r="M166">
            <v>442</v>
          </cell>
          <cell r="N166">
            <v>452.27935000000002</v>
          </cell>
          <cell r="O166">
            <v>452.27935000000002</v>
          </cell>
        </row>
        <row r="167">
          <cell r="B167" t="str">
            <v>MOUNT PLEASANT</v>
          </cell>
          <cell r="C167">
            <v>7</v>
          </cell>
          <cell r="D167">
            <v>0</v>
          </cell>
          <cell r="F167">
            <v>1</v>
          </cell>
          <cell r="G167">
            <v>0</v>
          </cell>
          <cell r="H167">
            <v>8</v>
          </cell>
          <cell r="I167">
            <v>63</v>
          </cell>
          <cell r="J167">
            <v>0.12698412698412698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B168" t="str">
            <v>MOUNT VERNON</v>
          </cell>
          <cell r="C168">
            <v>1046</v>
          </cell>
          <cell r="D168">
            <v>0</v>
          </cell>
          <cell r="F168">
            <v>42</v>
          </cell>
          <cell r="G168">
            <v>10</v>
          </cell>
          <cell r="H168">
            <v>1098</v>
          </cell>
          <cell r="I168">
            <v>6383</v>
          </cell>
          <cell r="J168">
            <v>0.17201942660191133</v>
          </cell>
          <cell r="K168">
            <v>1098</v>
          </cell>
          <cell r="L168">
            <v>1098</v>
          </cell>
          <cell r="M168">
            <v>1098</v>
          </cell>
          <cell r="N168">
            <v>1301.5</v>
          </cell>
          <cell r="O168">
            <v>1301.5</v>
          </cell>
        </row>
        <row r="169">
          <cell r="B169" t="str">
            <v>MUKILTEO</v>
          </cell>
          <cell r="C169">
            <v>1461</v>
          </cell>
          <cell r="D169">
            <v>0</v>
          </cell>
          <cell r="F169">
            <v>57</v>
          </cell>
          <cell r="G169">
            <v>5</v>
          </cell>
          <cell r="H169">
            <v>1523</v>
          </cell>
          <cell r="I169">
            <v>15282</v>
          </cell>
          <cell r="J169">
            <v>9.9659730401779875E-2</v>
          </cell>
          <cell r="K169">
            <v>1523</v>
          </cell>
          <cell r="L169">
            <v>0</v>
          </cell>
          <cell r="M169">
            <v>1523</v>
          </cell>
          <cell r="N169">
            <v>1939</v>
          </cell>
          <cell r="O169">
            <v>1939</v>
          </cell>
        </row>
        <row r="170">
          <cell r="B170" t="str">
            <v>NACHES VALLEY</v>
          </cell>
          <cell r="C170">
            <v>87</v>
          </cell>
          <cell r="D170">
            <v>0</v>
          </cell>
          <cell r="F170">
            <v>7</v>
          </cell>
          <cell r="G170">
            <v>0</v>
          </cell>
          <cell r="H170">
            <v>94</v>
          </cell>
          <cell r="I170">
            <v>1636</v>
          </cell>
          <cell r="J170">
            <v>5.7457212713936431E-2</v>
          </cell>
          <cell r="K170">
            <v>94</v>
          </cell>
          <cell r="L170">
            <v>0</v>
          </cell>
          <cell r="M170">
            <v>94</v>
          </cell>
          <cell r="N170">
            <v>94</v>
          </cell>
          <cell r="O170">
            <v>94</v>
          </cell>
        </row>
        <row r="171">
          <cell r="B171" t="str">
            <v>NAPAVINE</v>
          </cell>
          <cell r="C171">
            <v>103</v>
          </cell>
          <cell r="D171">
            <v>0</v>
          </cell>
          <cell r="F171">
            <v>6</v>
          </cell>
          <cell r="G171">
            <v>0</v>
          </cell>
          <cell r="H171">
            <v>109</v>
          </cell>
          <cell r="I171">
            <v>858</v>
          </cell>
          <cell r="J171">
            <v>0.12703962703962704</v>
          </cell>
          <cell r="K171">
            <v>109</v>
          </cell>
          <cell r="L171">
            <v>0</v>
          </cell>
          <cell r="M171">
            <v>109</v>
          </cell>
          <cell r="N171">
            <v>109</v>
          </cell>
          <cell r="O171">
            <v>109</v>
          </cell>
        </row>
        <row r="172">
          <cell r="B172" t="str">
            <v>NASELLE-GRAYS</v>
          </cell>
          <cell r="C172">
            <v>48</v>
          </cell>
          <cell r="D172">
            <v>0</v>
          </cell>
          <cell r="F172">
            <v>1</v>
          </cell>
          <cell r="G172">
            <v>0</v>
          </cell>
          <cell r="H172">
            <v>49</v>
          </cell>
          <cell r="I172">
            <v>455</v>
          </cell>
          <cell r="J172">
            <v>0.1076923076923077</v>
          </cell>
          <cell r="K172">
            <v>49</v>
          </cell>
          <cell r="L172">
            <v>0</v>
          </cell>
          <cell r="M172">
            <v>49</v>
          </cell>
          <cell r="N172">
            <v>49</v>
          </cell>
          <cell r="O172">
            <v>49</v>
          </cell>
        </row>
        <row r="173">
          <cell r="B173" t="str">
            <v>NESPELEM</v>
          </cell>
          <cell r="C173">
            <v>89</v>
          </cell>
          <cell r="D173">
            <v>0</v>
          </cell>
          <cell r="F173">
            <v>2</v>
          </cell>
          <cell r="G173">
            <v>0</v>
          </cell>
          <cell r="H173">
            <v>91</v>
          </cell>
          <cell r="I173">
            <v>383</v>
          </cell>
          <cell r="J173">
            <v>0.23759791122715404</v>
          </cell>
          <cell r="K173">
            <v>91</v>
          </cell>
          <cell r="L173">
            <v>91</v>
          </cell>
          <cell r="M173">
            <v>91</v>
          </cell>
          <cell r="N173">
            <v>119.23547500000002</v>
          </cell>
          <cell r="O173">
            <v>119.23547500000002</v>
          </cell>
        </row>
        <row r="174">
          <cell r="B174" t="str">
            <v>NEWPORT</v>
          </cell>
          <cell r="C174">
            <v>365</v>
          </cell>
          <cell r="D174">
            <v>0</v>
          </cell>
          <cell r="F174">
            <v>14</v>
          </cell>
          <cell r="G174">
            <v>0</v>
          </cell>
          <cell r="H174">
            <v>379</v>
          </cell>
          <cell r="I174">
            <v>1508</v>
          </cell>
          <cell r="J174">
            <v>0.25132625994694963</v>
          </cell>
          <cell r="K174">
            <v>379</v>
          </cell>
          <cell r="L174">
            <v>379</v>
          </cell>
          <cell r="M174">
            <v>379</v>
          </cell>
          <cell r="N174">
            <v>521.22610000000009</v>
          </cell>
          <cell r="O174">
            <v>521.22610000000009</v>
          </cell>
        </row>
        <row r="175">
          <cell r="B175" t="str">
            <v>NINE MILE FALLS</v>
          </cell>
          <cell r="C175">
            <v>87</v>
          </cell>
          <cell r="D175">
            <v>0</v>
          </cell>
          <cell r="F175">
            <v>11</v>
          </cell>
          <cell r="G175">
            <v>0</v>
          </cell>
          <cell r="H175">
            <v>98</v>
          </cell>
          <cell r="I175">
            <v>1781</v>
          </cell>
          <cell r="J175">
            <v>5.5025266704098824E-2</v>
          </cell>
          <cell r="K175">
            <v>98</v>
          </cell>
          <cell r="L175">
            <v>0</v>
          </cell>
          <cell r="M175">
            <v>98</v>
          </cell>
          <cell r="N175">
            <v>98</v>
          </cell>
          <cell r="O175">
            <v>98</v>
          </cell>
        </row>
        <row r="176">
          <cell r="B176" t="str">
            <v>NOOKSACK VALLEY</v>
          </cell>
          <cell r="C176">
            <v>263</v>
          </cell>
          <cell r="D176">
            <v>0</v>
          </cell>
          <cell r="F176">
            <v>11</v>
          </cell>
          <cell r="G176">
            <v>3</v>
          </cell>
          <cell r="H176">
            <v>277</v>
          </cell>
          <cell r="I176">
            <v>2244</v>
          </cell>
          <cell r="J176">
            <v>0.12344028520499109</v>
          </cell>
          <cell r="K176">
            <v>277</v>
          </cell>
          <cell r="L176">
            <v>0</v>
          </cell>
          <cell r="M176">
            <v>277</v>
          </cell>
          <cell r="N176">
            <v>277</v>
          </cell>
          <cell r="O176">
            <v>277</v>
          </cell>
        </row>
        <row r="177">
          <cell r="B177" t="str">
            <v>NORTH BEACH</v>
          </cell>
          <cell r="C177">
            <v>105</v>
          </cell>
          <cell r="D177">
            <v>0</v>
          </cell>
          <cell r="F177">
            <v>12</v>
          </cell>
          <cell r="G177">
            <v>1</v>
          </cell>
          <cell r="H177">
            <v>118</v>
          </cell>
          <cell r="I177">
            <v>759</v>
          </cell>
          <cell r="J177">
            <v>0.155467720685112</v>
          </cell>
          <cell r="K177">
            <v>118</v>
          </cell>
          <cell r="L177">
            <v>118</v>
          </cell>
          <cell r="M177">
            <v>118</v>
          </cell>
          <cell r="N177">
            <v>118</v>
          </cell>
          <cell r="O177">
            <v>118</v>
          </cell>
        </row>
        <row r="178">
          <cell r="B178" t="str">
            <v>NORTH FRANKLIN</v>
          </cell>
          <cell r="C178">
            <v>307</v>
          </cell>
          <cell r="D178">
            <v>0</v>
          </cell>
          <cell r="F178">
            <v>3</v>
          </cell>
          <cell r="G178">
            <v>5</v>
          </cell>
          <cell r="H178">
            <v>315</v>
          </cell>
          <cell r="I178">
            <v>2022</v>
          </cell>
          <cell r="J178">
            <v>0.15578635014836795</v>
          </cell>
          <cell r="K178">
            <v>315</v>
          </cell>
          <cell r="L178">
            <v>315</v>
          </cell>
          <cell r="M178">
            <v>315</v>
          </cell>
          <cell r="N178">
            <v>315</v>
          </cell>
          <cell r="O178">
            <v>315</v>
          </cell>
        </row>
        <row r="179">
          <cell r="B179" t="str">
            <v>NORTH KITSAP</v>
          </cell>
          <cell r="C179">
            <v>550</v>
          </cell>
          <cell r="D179">
            <v>0</v>
          </cell>
          <cell r="F179">
            <v>76</v>
          </cell>
          <cell r="G179">
            <v>3</v>
          </cell>
          <cell r="H179">
            <v>629</v>
          </cell>
          <cell r="I179">
            <v>7894</v>
          </cell>
          <cell r="J179">
            <v>7.9680770205219159E-2</v>
          </cell>
          <cell r="K179">
            <v>629</v>
          </cell>
          <cell r="L179">
            <v>0</v>
          </cell>
          <cell r="M179">
            <v>629</v>
          </cell>
          <cell r="N179">
            <v>629</v>
          </cell>
          <cell r="O179">
            <v>629</v>
          </cell>
        </row>
        <row r="180">
          <cell r="B180" t="str">
            <v>NORTH MASON</v>
          </cell>
          <cell r="C180">
            <v>249</v>
          </cell>
          <cell r="D180">
            <v>0</v>
          </cell>
          <cell r="F180">
            <v>25</v>
          </cell>
          <cell r="G180">
            <v>5</v>
          </cell>
          <cell r="H180">
            <v>279</v>
          </cell>
          <cell r="I180">
            <v>2185</v>
          </cell>
          <cell r="J180">
            <v>0.1276887871853547</v>
          </cell>
          <cell r="K180">
            <v>279</v>
          </cell>
          <cell r="L180">
            <v>0</v>
          </cell>
          <cell r="M180">
            <v>279</v>
          </cell>
          <cell r="N180">
            <v>279</v>
          </cell>
          <cell r="O180">
            <v>279</v>
          </cell>
        </row>
        <row r="181">
          <cell r="B181" t="str">
            <v>NORTH RIVER</v>
          </cell>
          <cell r="C181">
            <v>8</v>
          </cell>
          <cell r="D181">
            <v>0</v>
          </cell>
          <cell r="F181">
            <v>0</v>
          </cell>
          <cell r="G181">
            <v>0</v>
          </cell>
          <cell r="H181">
            <v>8</v>
          </cell>
          <cell r="I181">
            <v>51</v>
          </cell>
          <cell r="J181">
            <v>0.15686274509803921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B182" t="str">
            <v>NORTH THURSTON</v>
          </cell>
          <cell r="C182">
            <v>1260</v>
          </cell>
          <cell r="D182">
            <v>0</v>
          </cell>
          <cell r="F182">
            <v>77</v>
          </cell>
          <cell r="G182">
            <v>10</v>
          </cell>
          <cell r="H182">
            <v>1347</v>
          </cell>
          <cell r="I182">
            <v>14275</v>
          </cell>
          <cell r="J182">
            <v>9.4360770577933448E-2</v>
          </cell>
          <cell r="K182">
            <v>1347</v>
          </cell>
          <cell r="L182">
            <v>0</v>
          </cell>
          <cell r="M182">
            <v>1347</v>
          </cell>
          <cell r="N182">
            <v>1675</v>
          </cell>
          <cell r="O182">
            <v>1675</v>
          </cell>
        </row>
        <row r="183">
          <cell r="B183" t="str">
            <v>NORTHPORT</v>
          </cell>
          <cell r="C183">
            <v>73</v>
          </cell>
          <cell r="D183">
            <v>0</v>
          </cell>
          <cell r="F183">
            <v>2</v>
          </cell>
          <cell r="G183">
            <v>0</v>
          </cell>
          <cell r="H183">
            <v>75</v>
          </cell>
          <cell r="I183">
            <v>282</v>
          </cell>
          <cell r="J183">
            <v>0.26595744680851063</v>
          </cell>
          <cell r="K183">
            <v>75</v>
          </cell>
          <cell r="L183">
            <v>75</v>
          </cell>
          <cell r="M183">
            <v>75</v>
          </cell>
          <cell r="N183">
            <v>107.78564999999999</v>
          </cell>
          <cell r="O183">
            <v>107.78564999999999</v>
          </cell>
        </row>
        <row r="184">
          <cell r="B184" t="str">
            <v>NORTHSHORE</v>
          </cell>
          <cell r="C184">
            <v>931</v>
          </cell>
          <cell r="D184">
            <v>0</v>
          </cell>
          <cell r="F184">
            <v>52</v>
          </cell>
          <cell r="G184">
            <v>3</v>
          </cell>
          <cell r="H184">
            <v>986</v>
          </cell>
          <cell r="I184">
            <v>22823</v>
          </cell>
          <cell r="J184">
            <v>4.3202033036848796E-2</v>
          </cell>
          <cell r="K184">
            <v>986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B185" t="str">
            <v>OAK HARBOR</v>
          </cell>
          <cell r="C185">
            <v>674</v>
          </cell>
          <cell r="D185">
            <v>0</v>
          </cell>
          <cell r="F185">
            <v>31</v>
          </cell>
          <cell r="G185">
            <v>0</v>
          </cell>
          <cell r="H185">
            <v>705</v>
          </cell>
          <cell r="I185">
            <v>7062</v>
          </cell>
          <cell r="J185">
            <v>9.9830076465590487E-2</v>
          </cell>
          <cell r="K185">
            <v>705</v>
          </cell>
          <cell r="L185">
            <v>0</v>
          </cell>
          <cell r="M185">
            <v>705</v>
          </cell>
          <cell r="N185">
            <v>712</v>
          </cell>
          <cell r="O185">
            <v>712</v>
          </cell>
        </row>
        <row r="186">
          <cell r="B186" t="str">
            <v>OAKESDALE</v>
          </cell>
          <cell r="C186">
            <v>26</v>
          </cell>
          <cell r="D186">
            <v>0</v>
          </cell>
          <cell r="F186">
            <v>0</v>
          </cell>
          <cell r="G186">
            <v>0</v>
          </cell>
          <cell r="H186">
            <v>26</v>
          </cell>
          <cell r="I186">
            <v>193</v>
          </cell>
          <cell r="J186">
            <v>0.13471502590673576</v>
          </cell>
          <cell r="K186">
            <v>26</v>
          </cell>
          <cell r="L186">
            <v>0</v>
          </cell>
          <cell r="M186">
            <v>26</v>
          </cell>
          <cell r="N186">
            <v>26</v>
          </cell>
          <cell r="O186">
            <v>26</v>
          </cell>
        </row>
        <row r="187">
          <cell r="B187" t="str">
            <v>OAKVILLE</v>
          </cell>
          <cell r="C187">
            <v>99</v>
          </cell>
          <cell r="D187">
            <v>0</v>
          </cell>
          <cell r="F187">
            <v>13</v>
          </cell>
          <cell r="G187">
            <v>0</v>
          </cell>
          <cell r="H187">
            <v>112</v>
          </cell>
          <cell r="I187">
            <v>502</v>
          </cell>
          <cell r="J187">
            <v>0.22310756972111553</v>
          </cell>
          <cell r="K187">
            <v>112</v>
          </cell>
          <cell r="L187">
            <v>112</v>
          </cell>
          <cell r="M187">
            <v>112</v>
          </cell>
          <cell r="N187">
            <v>138.09715</v>
          </cell>
          <cell r="O187">
            <v>138.09715</v>
          </cell>
        </row>
        <row r="188">
          <cell r="B188" t="str">
            <v>OCEAN BEACH</v>
          </cell>
          <cell r="C188">
            <v>224</v>
          </cell>
          <cell r="D188">
            <v>0</v>
          </cell>
          <cell r="F188">
            <v>13</v>
          </cell>
          <cell r="G188">
            <v>0</v>
          </cell>
          <cell r="H188">
            <v>237</v>
          </cell>
          <cell r="I188">
            <v>1342</v>
          </cell>
          <cell r="J188">
            <v>0.17660208643815201</v>
          </cell>
          <cell r="K188">
            <v>237</v>
          </cell>
          <cell r="L188">
            <v>237</v>
          </cell>
          <cell r="M188">
            <v>237</v>
          </cell>
          <cell r="N188">
            <v>257.93729999999999</v>
          </cell>
          <cell r="O188">
            <v>257.93729999999999</v>
          </cell>
        </row>
        <row r="189">
          <cell r="B189" t="str">
            <v>OCOSTA</v>
          </cell>
          <cell r="C189">
            <v>217</v>
          </cell>
          <cell r="D189">
            <v>0</v>
          </cell>
          <cell r="F189">
            <v>5</v>
          </cell>
          <cell r="G189">
            <v>0</v>
          </cell>
          <cell r="H189">
            <v>222</v>
          </cell>
          <cell r="I189">
            <v>884</v>
          </cell>
          <cell r="J189">
            <v>0.25113122171945701</v>
          </cell>
          <cell r="K189">
            <v>222</v>
          </cell>
          <cell r="L189">
            <v>222</v>
          </cell>
          <cell r="M189">
            <v>222</v>
          </cell>
          <cell r="N189">
            <v>305.11529999999999</v>
          </cell>
          <cell r="O189">
            <v>305.11529999999999</v>
          </cell>
        </row>
        <row r="190">
          <cell r="B190" t="str">
            <v>ODESSA</v>
          </cell>
          <cell r="C190">
            <v>48</v>
          </cell>
          <cell r="D190">
            <v>0</v>
          </cell>
          <cell r="F190">
            <v>0</v>
          </cell>
          <cell r="G190">
            <v>0</v>
          </cell>
          <cell r="H190">
            <v>48</v>
          </cell>
          <cell r="I190">
            <v>347</v>
          </cell>
          <cell r="J190">
            <v>0.13832853025936601</v>
          </cell>
          <cell r="K190">
            <v>48</v>
          </cell>
          <cell r="L190">
            <v>0</v>
          </cell>
          <cell r="M190">
            <v>48</v>
          </cell>
          <cell r="N190">
            <v>48</v>
          </cell>
          <cell r="O190">
            <v>48</v>
          </cell>
        </row>
        <row r="191">
          <cell r="B191" t="str">
            <v>OKANOGAN</v>
          </cell>
          <cell r="C191">
            <v>304</v>
          </cell>
          <cell r="D191">
            <v>0</v>
          </cell>
          <cell r="F191">
            <v>6</v>
          </cell>
          <cell r="G191">
            <v>0</v>
          </cell>
          <cell r="H191">
            <v>310</v>
          </cell>
          <cell r="I191">
            <v>1163</v>
          </cell>
          <cell r="J191">
            <v>0.26655202063628547</v>
          </cell>
          <cell r="K191">
            <v>310</v>
          </cell>
          <cell r="L191">
            <v>310</v>
          </cell>
          <cell r="M191">
            <v>310</v>
          </cell>
          <cell r="N191">
            <v>446.24897499999997</v>
          </cell>
          <cell r="O191">
            <v>446.24897499999997</v>
          </cell>
        </row>
        <row r="192">
          <cell r="B192" t="str">
            <v>OLYMPIA</v>
          </cell>
          <cell r="C192">
            <v>855</v>
          </cell>
          <cell r="D192">
            <v>0</v>
          </cell>
          <cell r="F192">
            <v>35</v>
          </cell>
          <cell r="G192">
            <v>9</v>
          </cell>
          <cell r="H192">
            <v>899</v>
          </cell>
          <cell r="I192">
            <v>9276</v>
          </cell>
          <cell r="J192">
            <v>9.6916774471755063E-2</v>
          </cell>
          <cell r="K192">
            <v>899</v>
          </cell>
          <cell r="L192">
            <v>0</v>
          </cell>
          <cell r="M192">
            <v>899</v>
          </cell>
          <cell r="N192">
            <v>1003</v>
          </cell>
          <cell r="O192">
            <v>1003</v>
          </cell>
        </row>
        <row r="193">
          <cell r="B193" t="str">
            <v>OMAK</v>
          </cell>
          <cell r="C193">
            <v>416</v>
          </cell>
          <cell r="D193">
            <v>0</v>
          </cell>
          <cell r="F193">
            <v>24</v>
          </cell>
          <cell r="G193">
            <v>1</v>
          </cell>
          <cell r="H193">
            <v>441</v>
          </cell>
          <cell r="I193">
            <v>2266</v>
          </cell>
          <cell r="J193">
            <v>0.19461606354810237</v>
          </cell>
          <cell r="K193">
            <v>441</v>
          </cell>
          <cell r="L193">
            <v>441</v>
          </cell>
          <cell r="M193">
            <v>441</v>
          </cell>
          <cell r="N193">
            <v>506.96789999999999</v>
          </cell>
          <cell r="O193">
            <v>506.96789999999999</v>
          </cell>
        </row>
        <row r="194">
          <cell r="B194" t="str">
            <v>ONALASKA</v>
          </cell>
          <cell r="C194">
            <v>191</v>
          </cell>
          <cell r="D194">
            <v>0</v>
          </cell>
          <cell r="F194">
            <v>9</v>
          </cell>
          <cell r="G194">
            <v>0</v>
          </cell>
          <cell r="H194">
            <v>200</v>
          </cell>
          <cell r="I194">
            <v>957</v>
          </cell>
          <cell r="J194">
            <v>0.2089864158829676</v>
          </cell>
          <cell r="K194">
            <v>200</v>
          </cell>
          <cell r="L194">
            <v>200</v>
          </cell>
          <cell r="M194">
            <v>200</v>
          </cell>
          <cell r="N194">
            <v>238.17455000000001</v>
          </cell>
          <cell r="O194">
            <v>238.17455000000001</v>
          </cell>
        </row>
        <row r="195">
          <cell r="B195" t="str">
            <v>ONION CREEK</v>
          </cell>
          <cell r="C195">
            <v>37</v>
          </cell>
          <cell r="D195">
            <v>0</v>
          </cell>
          <cell r="F195">
            <v>1</v>
          </cell>
          <cell r="G195">
            <v>0</v>
          </cell>
          <cell r="H195">
            <v>38</v>
          </cell>
          <cell r="I195">
            <v>95</v>
          </cell>
          <cell r="J195">
            <v>0.4</v>
          </cell>
          <cell r="K195">
            <v>38</v>
          </cell>
          <cell r="L195">
            <v>38</v>
          </cell>
          <cell r="M195">
            <v>38</v>
          </cell>
          <cell r="N195">
            <v>76.410875000000004</v>
          </cell>
          <cell r="O195">
            <v>76.410875000000004</v>
          </cell>
        </row>
        <row r="196">
          <cell r="B196" t="str">
            <v>ORCAS ISLAND</v>
          </cell>
          <cell r="C196">
            <v>123</v>
          </cell>
          <cell r="D196">
            <v>0</v>
          </cell>
          <cell r="F196">
            <v>4</v>
          </cell>
          <cell r="G196">
            <v>0</v>
          </cell>
          <cell r="H196">
            <v>127</v>
          </cell>
          <cell r="I196">
            <v>683</v>
          </cell>
          <cell r="J196">
            <v>0.18594436310395315</v>
          </cell>
          <cell r="K196">
            <v>127</v>
          </cell>
          <cell r="L196">
            <v>127</v>
          </cell>
          <cell r="M196">
            <v>127</v>
          </cell>
          <cell r="N196">
            <v>142.44145</v>
          </cell>
          <cell r="O196">
            <v>142.44145</v>
          </cell>
        </row>
        <row r="197">
          <cell r="B197" t="str">
            <v>ORCHARD PRAIRIE</v>
          </cell>
          <cell r="C197">
            <v>8</v>
          </cell>
          <cell r="D197">
            <v>0</v>
          </cell>
          <cell r="F197">
            <v>1</v>
          </cell>
          <cell r="G197">
            <v>0</v>
          </cell>
          <cell r="H197">
            <v>9</v>
          </cell>
          <cell r="I197">
            <v>148</v>
          </cell>
          <cell r="J197">
            <v>6.0810810810810814E-2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ORIENT</v>
          </cell>
          <cell r="C198">
            <v>46</v>
          </cell>
          <cell r="D198">
            <v>0</v>
          </cell>
          <cell r="F198">
            <v>0</v>
          </cell>
          <cell r="G198">
            <v>0</v>
          </cell>
          <cell r="H198">
            <v>46</v>
          </cell>
          <cell r="I198">
            <v>175</v>
          </cell>
          <cell r="J198">
            <v>0.26285714285714284</v>
          </cell>
          <cell r="K198">
            <v>46</v>
          </cell>
          <cell r="L198">
            <v>46</v>
          </cell>
          <cell r="M198">
            <v>46</v>
          </cell>
          <cell r="N198">
            <v>65.531874999999999</v>
          </cell>
          <cell r="O198">
            <v>65.531874999999999</v>
          </cell>
        </row>
        <row r="199">
          <cell r="B199" t="str">
            <v>ORONDO</v>
          </cell>
          <cell r="C199">
            <v>52</v>
          </cell>
          <cell r="D199">
            <v>0</v>
          </cell>
          <cell r="F199">
            <v>0</v>
          </cell>
          <cell r="G199">
            <v>0</v>
          </cell>
          <cell r="H199">
            <v>52</v>
          </cell>
          <cell r="I199">
            <v>311</v>
          </cell>
          <cell r="J199">
            <v>0.16720257234726688</v>
          </cell>
          <cell r="K199">
            <v>52</v>
          </cell>
          <cell r="L199">
            <v>52</v>
          </cell>
          <cell r="M199">
            <v>52</v>
          </cell>
          <cell r="N199">
            <v>54.659649999999999</v>
          </cell>
          <cell r="O199">
            <v>54.659649999999999</v>
          </cell>
        </row>
        <row r="200">
          <cell r="B200" t="str">
            <v>OROVILLE</v>
          </cell>
          <cell r="C200">
            <v>195</v>
          </cell>
          <cell r="D200">
            <v>0</v>
          </cell>
          <cell r="F200">
            <v>4</v>
          </cell>
          <cell r="G200">
            <v>0</v>
          </cell>
          <cell r="H200">
            <v>199</v>
          </cell>
          <cell r="I200">
            <v>911</v>
          </cell>
          <cell r="J200">
            <v>0.21844127332601537</v>
          </cell>
          <cell r="K200">
            <v>199</v>
          </cell>
          <cell r="L200">
            <v>199</v>
          </cell>
          <cell r="M200">
            <v>199</v>
          </cell>
          <cell r="N200">
            <v>241.79965000000001</v>
          </cell>
          <cell r="O200">
            <v>241.79965000000001</v>
          </cell>
        </row>
        <row r="201">
          <cell r="B201" t="str">
            <v>ORTING</v>
          </cell>
          <cell r="C201">
            <v>105</v>
          </cell>
          <cell r="D201">
            <v>0</v>
          </cell>
          <cell r="F201">
            <v>7</v>
          </cell>
          <cell r="G201">
            <v>0</v>
          </cell>
          <cell r="H201">
            <v>112</v>
          </cell>
          <cell r="I201">
            <v>2067</v>
          </cell>
          <cell r="J201">
            <v>5.4184808901790033E-2</v>
          </cell>
          <cell r="K201">
            <v>112</v>
          </cell>
          <cell r="L201">
            <v>0</v>
          </cell>
          <cell r="M201">
            <v>112</v>
          </cell>
          <cell r="N201">
            <v>112</v>
          </cell>
          <cell r="O201">
            <v>112</v>
          </cell>
        </row>
        <row r="202">
          <cell r="B202" t="str">
            <v>OTHELLO</v>
          </cell>
          <cell r="C202">
            <v>747</v>
          </cell>
          <cell r="D202">
            <v>0</v>
          </cell>
          <cell r="F202">
            <v>4</v>
          </cell>
          <cell r="G202">
            <v>0</v>
          </cell>
          <cell r="H202">
            <v>751</v>
          </cell>
          <cell r="I202">
            <v>3221</v>
          </cell>
          <cell r="J202">
            <v>0.2331574045327538</v>
          </cell>
          <cell r="K202">
            <v>751</v>
          </cell>
          <cell r="L202">
            <v>751</v>
          </cell>
          <cell r="M202">
            <v>751</v>
          </cell>
          <cell r="N202">
            <v>967.00382500000001</v>
          </cell>
          <cell r="O202">
            <v>967.00382500000001</v>
          </cell>
        </row>
        <row r="203">
          <cell r="B203" t="str">
            <v>PALISADES</v>
          </cell>
          <cell r="C203">
            <v>33</v>
          </cell>
          <cell r="D203">
            <v>0</v>
          </cell>
          <cell r="F203">
            <v>0</v>
          </cell>
          <cell r="G203">
            <v>0</v>
          </cell>
          <cell r="H203">
            <v>33</v>
          </cell>
          <cell r="I203">
            <v>110</v>
          </cell>
          <cell r="J203">
            <v>0.3</v>
          </cell>
          <cell r="K203">
            <v>33</v>
          </cell>
          <cell r="L203">
            <v>33</v>
          </cell>
          <cell r="M203">
            <v>33</v>
          </cell>
          <cell r="N203">
            <v>51.405750000000005</v>
          </cell>
          <cell r="O203">
            <v>51.405750000000005</v>
          </cell>
        </row>
        <row r="204">
          <cell r="B204" t="str">
            <v>PALOUSE</v>
          </cell>
          <cell r="C204">
            <v>9</v>
          </cell>
          <cell r="D204">
            <v>0</v>
          </cell>
          <cell r="F204">
            <v>0</v>
          </cell>
          <cell r="G204">
            <v>0</v>
          </cell>
          <cell r="H204">
            <v>9</v>
          </cell>
          <cell r="I204">
            <v>290</v>
          </cell>
          <cell r="J204">
            <v>3.1034482758620689E-2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B205" t="str">
            <v>PASCO</v>
          </cell>
          <cell r="C205">
            <v>2086</v>
          </cell>
          <cell r="D205">
            <v>0</v>
          </cell>
          <cell r="F205">
            <v>61</v>
          </cell>
          <cell r="G205">
            <v>9</v>
          </cell>
          <cell r="H205">
            <v>2156</v>
          </cell>
          <cell r="I205">
            <v>9901</v>
          </cell>
          <cell r="J205">
            <v>0.21775578224421777</v>
          </cell>
          <cell r="K205">
            <v>2156</v>
          </cell>
          <cell r="L205">
            <v>2156</v>
          </cell>
          <cell r="M205">
            <v>2156</v>
          </cell>
          <cell r="N205">
            <v>2888.5</v>
          </cell>
          <cell r="O205">
            <v>2888.5</v>
          </cell>
        </row>
        <row r="206">
          <cell r="B206" t="str">
            <v>PATEROS</v>
          </cell>
          <cell r="C206">
            <v>38</v>
          </cell>
          <cell r="D206">
            <v>0</v>
          </cell>
          <cell r="F206">
            <v>0</v>
          </cell>
          <cell r="G206">
            <v>0</v>
          </cell>
          <cell r="H206">
            <v>38</v>
          </cell>
          <cell r="I206">
            <v>346</v>
          </cell>
          <cell r="J206">
            <v>0.10982658959537572</v>
          </cell>
          <cell r="K206">
            <v>38</v>
          </cell>
          <cell r="L206">
            <v>0</v>
          </cell>
          <cell r="M206">
            <v>38</v>
          </cell>
          <cell r="N206">
            <v>38</v>
          </cell>
          <cell r="O206">
            <v>38</v>
          </cell>
        </row>
        <row r="207">
          <cell r="B207" t="str">
            <v>PATERSON</v>
          </cell>
          <cell r="C207">
            <v>23</v>
          </cell>
          <cell r="D207">
            <v>0</v>
          </cell>
          <cell r="F207">
            <v>0</v>
          </cell>
          <cell r="G207">
            <v>0</v>
          </cell>
          <cell r="H207">
            <v>23</v>
          </cell>
          <cell r="I207">
            <v>108</v>
          </cell>
          <cell r="J207">
            <v>0.21296296296296297</v>
          </cell>
          <cell r="K207">
            <v>23</v>
          </cell>
          <cell r="L207">
            <v>23</v>
          </cell>
          <cell r="M207">
            <v>23</v>
          </cell>
          <cell r="N207">
            <v>27.630200000000002</v>
          </cell>
          <cell r="O207">
            <v>27.630200000000002</v>
          </cell>
        </row>
        <row r="208">
          <cell r="B208" t="str">
            <v>PE ELL</v>
          </cell>
          <cell r="C208">
            <v>82</v>
          </cell>
          <cell r="D208">
            <v>0</v>
          </cell>
          <cell r="F208">
            <v>5</v>
          </cell>
          <cell r="G208">
            <v>0</v>
          </cell>
          <cell r="H208">
            <v>87</v>
          </cell>
          <cell r="I208">
            <v>336</v>
          </cell>
          <cell r="J208">
            <v>0.25892857142857145</v>
          </cell>
          <cell r="K208">
            <v>87</v>
          </cell>
          <cell r="L208">
            <v>87</v>
          </cell>
          <cell r="M208">
            <v>87</v>
          </cell>
          <cell r="N208">
            <v>122.52120000000002</v>
          </cell>
          <cell r="O208">
            <v>122.52120000000002</v>
          </cell>
        </row>
        <row r="209">
          <cell r="B209" t="str">
            <v>PENINSULA</v>
          </cell>
          <cell r="C209">
            <v>572</v>
          </cell>
          <cell r="D209">
            <v>0</v>
          </cell>
          <cell r="F209">
            <v>62</v>
          </cell>
          <cell r="G209">
            <v>1</v>
          </cell>
          <cell r="H209">
            <v>635</v>
          </cell>
          <cell r="I209">
            <v>11035</v>
          </cell>
          <cell r="J209">
            <v>5.7544177616674221E-2</v>
          </cell>
          <cell r="K209">
            <v>635</v>
          </cell>
          <cell r="L209">
            <v>0</v>
          </cell>
          <cell r="M209">
            <v>635</v>
          </cell>
          <cell r="N209">
            <v>635</v>
          </cell>
          <cell r="O209">
            <v>635</v>
          </cell>
        </row>
        <row r="210">
          <cell r="B210" t="str">
            <v>PIONEER</v>
          </cell>
          <cell r="C210">
            <v>271</v>
          </cell>
          <cell r="D210">
            <v>0</v>
          </cell>
          <cell r="F210">
            <v>16</v>
          </cell>
          <cell r="G210">
            <v>1</v>
          </cell>
          <cell r="H210">
            <v>288</v>
          </cell>
          <cell r="I210">
            <v>1410</v>
          </cell>
          <cell r="J210">
            <v>0.20425531914893616</v>
          </cell>
          <cell r="K210">
            <v>288</v>
          </cell>
          <cell r="L210">
            <v>288</v>
          </cell>
          <cell r="M210">
            <v>288</v>
          </cell>
          <cell r="N210">
            <v>339.24149999999997</v>
          </cell>
          <cell r="O210">
            <v>339.24149999999997</v>
          </cell>
        </row>
        <row r="211">
          <cell r="B211" t="str">
            <v>POMEROY</v>
          </cell>
          <cell r="C211">
            <v>77</v>
          </cell>
          <cell r="D211">
            <v>0</v>
          </cell>
          <cell r="F211">
            <v>3</v>
          </cell>
          <cell r="G211">
            <v>0</v>
          </cell>
          <cell r="H211">
            <v>80</v>
          </cell>
          <cell r="I211">
            <v>501</v>
          </cell>
          <cell r="J211">
            <v>0.15968063872255489</v>
          </cell>
          <cell r="K211">
            <v>80</v>
          </cell>
          <cell r="L211">
            <v>80</v>
          </cell>
          <cell r="M211">
            <v>80</v>
          </cell>
          <cell r="N211">
            <v>81.458150000000003</v>
          </cell>
          <cell r="O211">
            <v>81.458150000000003</v>
          </cell>
        </row>
        <row r="212">
          <cell r="B212" t="str">
            <v>PORT ANGELES</v>
          </cell>
          <cell r="C212">
            <v>642</v>
          </cell>
          <cell r="D212">
            <v>0</v>
          </cell>
          <cell r="F212">
            <v>66</v>
          </cell>
          <cell r="G212">
            <v>0</v>
          </cell>
          <cell r="H212">
            <v>708</v>
          </cell>
          <cell r="I212">
            <v>5224</v>
          </cell>
          <cell r="J212">
            <v>0.13552833078101073</v>
          </cell>
          <cell r="K212">
            <v>708</v>
          </cell>
          <cell r="L212">
            <v>0</v>
          </cell>
          <cell r="M212">
            <v>708</v>
          </cell>
          <cell r="N212">
            <v>716.5</v>
          </cell>
          <cell r="O212">
            <v>716.5</v>
          </cell>
        </row>
        <row r="213">
          <cell r="B213" t="str">
            <v>PORT TOWNSEND</v>
          </cell>
          <cell r="C213">
            <v>268</v>
          </cell>
          <cell r="D213">
            <v>0</v>
          </cell>
          <cell r="F213">
            <v>19</v>
          </cell>
          <cell r="G213">
            <v>0</v>
          </cell>
          <cell r="H213">
            <v>287</v>
          </cell>
          <cell r="I213">
            <v>1956</v>
          </cell>
          <cell r="J213">
            <v>0.1467280163599182</v>
          </cell>
          <cell r="K213">
            <v>287</v>
          </cell>
          <cell r="L213">
            <v>0</v>
          </cell>
          <cell r="M213">
            <v>287</v>
          </cell>
          <cell r="N213">
            <v>287</v>
          </cell>
          <cell r="O213">
            <v>287</v>
          </cell>
        </row>
        <row r="214">
          <cell r="B214" t="str">
            <v>PRESCOTT</v>
          </cell>
          <cell r="C214">
            <v>84</v>
          </cell>
          <cell r="D214">
            <v>0</v>
          </cell>
          <cell r="F214">
            <v>3</v>
          </cell>
          <cell r="G214">
            <v>0</v>
          </cell>
          <cell r="H214">
            <v>87</v>
          </cell>
          <cell r="I214">
            <v>453</v>
          </cell>
          <cell r="J214">
            <v>0.19205298013245034</v>
          </cell>
          <cell r="K214">
            <v>87</v>
          </cell>
          <cell r="L214">
            <v>87</v>
          </cell>
          <cell r="M214">
            <v>87</v>
          </cell>
          <cell r="N214">
            <v>99.316950000000006</v>
          </cell>
          <cell r="O214">
            <v>99.316950000000006</v>
          </cell>
        </row>
        <row r="215">
          <cell r="B215" t="str">
            <v>PROSSER</v>
          </cell>
          <cell r="C215">
            <v>512</v>
          </cell>
          <cell r="D215">
            <v>0</v>
          </cell>
          <cell r="F215">
            <v>8</v>
          </cell>
          <cell r="G215">
            <v>0</v>
          </cell>
          <cell r="H215">
            <v>520</v>
          </cell>
          <cell r="I215">
            <v>2920</v>
          </cell>
          <cell r="J215">
            <v>0.17808219178082191</v>
          </cell>
          <cell r="K215">
            <v>520</v>
          </cell>
          <cell r="L215">
            <v>520</v>
          </cell>
          <cell r="M215">
            <v>520</v>
          </cell>
          <cell r="N215">
            <v>568.798</v>
          </cell>
          <cell r="O215">
            <v>568.798</v>
          </cell>
        </row>
        <row r="216">
          <cell r="B216" t="str">
            <v>PULLMAN</v>
          </cell>
          <cell r="C216">
            <v>344</v>
          </cell>
          <cell r="D216">
            <v>0</v>
          </cell>
          <cell r="F216">
            <v>11</v>
          </cell>
          <cell r="G216">
            <v>0</v>
          </cell>
          <cell r="H216">
            <v>355</v>
          </cell>
          <cell r="I216">
            <v>2552</v>
          </cell>
          <cell r="J216">
            <v>0.1391065830721003</v>
          </cell>
          <cell r="K216">
            <v>355</v>
          </cell>
          <cell r="L216">
            <v>0</v>
          </cell>
          <cell r="M216">
            <v>355</v>
          </cell>
          <cell r="N216">
            <v>355</v>
          </cell>
          <cell r="O216">
            <v>355</v>
          </cell>
        </row>
        <row r="217">
          <cell r="B217" t="str">
            <v>PUYALLUP</v>
          </cell>
          <cell r="C217">
            <v>977</v>
          </cell>
          <cell r="D217">
            <v>0</v>
          </cell>
          <cell r="F217">
            <v>92</v>
          </cell>
          <cell r="G217">
            <v>8</v>
          </cell>
          <cell r="H217">
            <v>1077</v>
          </cell>
          <cell r="I217">
            <v>20219</v>
          </cell>
          <cell r="J217">
            <v>5.3266729314011572E-2</v>
          </cell>
          <cell r="K217">
            <v>1077</v>
          </cell>
          <cell r="L217">
            <v>0</v>
          </cell>
          <cell r="M217">
            <v>1077</v>
          </cell>
          <cell r="N217">
            <v>1270</v>
          </cell>
          <cell r="O217">
            <v>1270</v>
          </cell>
        </row>
        <row r="218">
          <cell r="B218" t="str">
            <v>QUEETS-CLEARWATER</v>
          </cell>
          <cell r="C218">
            <v>45</v>
          </cell>
          <cell r="D218">
            <v>0</v>
          </cell>
          <cell r="F218">
            <v>1</v>
          </cell>
          <cell r="G218">
            <v>0</v>
          </cell>
          <cell r="H218">
            <v>46</v>
          </cell>
          <cell r="I218">
            <v>79</v>
          </cell>
          <cell r="J218">
            <v>0.58227848101265822</v>
          </cell>
          <cell r="K218">
            <v>46</v>
          </cell>
          <cell r="L218">
            <v>46</v>
          </cell>
          <cell r="M218">
            <v>46</v>
          </cell>
          <cell r="N218">
            <v>121.14167499999999</v>
          </cell>
          <cell r="O218">
            <v>121.14167499999999</v>
          </cell>
        </row>
        <row r="219">
          <cell r="B219" t="str">
            <v>QUILCENE</v>
          </cell>
          <cell r="C219">
            <v>64</v>
          </cell>
          <cell r="D219">
            <v>0</v>
          </cell>
          <cell r="F219">
            <v>3</v>
          </cell>
          <cell r="G219">
            <v>0</v>
          </cell>
          <cell r="H219">
            <v>67</v>
          </cell>
          <cell r="I219">
            <v>303</v>
          </cell>
          <cell r="J219">
            <v>0.22112211221122113</v>
          </cell>
          <cell r="K219">
            <v>67</v>
          </cell>
          <cell r="L219">
            <v>67</v>
          </cell>
          <cell r="M219">
            <v>67</v>
          </cell>
          <cell r="N219">
            <v>81.849474999999984</v>
          </cell>
          <cell r="O219">
            <v>81.849474999999984</v>
          </cell>
        </row>
        <row r="220">
          <cell r="B220" t="str">
            <v>QUILLAYUTE VALLEY</v>
          </cell>
          <cell r="C220">
            <v>292</v>
          </cell>
          <cell r="D220">
            <v>0</v>
          </cell>
          <cell r="F220">
            <v>15</v>
          </cell>
          <cell r="G220">
            <v>0</v>
          </cell>
          <cell r="H220">
            <v>307</v>
          </cell>
          <cell r="I220">
            <v>1474</v>
          </cell>
          <cell r="J220">
            <v>0.20827679782903663</v>
          </cell>
          <cell r="K220">
            <v>307</v>
          </cell>
          <cell r="L220">
            <v>307</v>
          </cell>
          <cell r="M220">
            <v>307</v>
          </cell>
          <cell r="N220">
            <v>365.01310000000001</v>
          </cell>
          <cell r="O220">
            <v>365.01310000000001</v>
          </cell>
        </row>
        <row r="221">
          <cell r="B221" t="str">
            <v>QUINAULT</v>
          </cell>
          <cell r="C221">
            <v>46</v>
          </cell>
          <cell r="D221">
            <v>0</v>
          </cell>
          <cell r="F221">
            <v>2</v>
          </cell>
          <cell r="G221">
            <v>0</v>
          </cell>
          <cell r="H221">
            <v>48</v>
          </cell>
          <cell r="I221">
            <v>304</v>
          </cell>
          <cell r="J221">
            <v>0.15789473684210525</v>
          </cell>
          <cell r="K221">
            <v>48</v>
          </cell>
          <cell r="L221">
            <v>48</v>
          </cell>
          <cell r="M221">
            <v>48</v>
          </cell>
          <cell r="N221">
            <v>48.477600000000002</v>
          </cell>
          <cell r="O221">
            <v>48.477600000000002</v>
          </cell>
        </row>
        <row r="222">
          <cell r="B222" t="str">
            <v>QUINCY</v>
          </cell>
          <cell r="C222">
            <v>446</v>
          </cell>
          <cell r="D222">
            <v>0</v>
          </cell>
          <cell r="F222">
            <v>8</v>
          </cell>
          <cell r="G222">
            <v>0</v>
          </cell>
          <cell r="H222">
            <v>454</v>
          </cell>
          <cell r="I222">
            <v>2447</v>
          </cell>
          <cell r="J222">
            <v>0.18553330608908869</v>
          </cell>
          <cell r="K222">
            <v>454</v>
          </cell>
          <cell r="L222">
            <v>454</v>
          </cell>
          <cell r="M222">
            <v>454</v>
          </cell>
          <cell r="N222">
            <v>508.56805000000003</v>
          </cell>
          <cell r="O222">
            <v>508.56805000000003</v>
          </cell>
        </row>
        <row r="223">
          <cell r="B223" t="str">
            <v>RAINIER</v>
          </cell>
          <cell r="C223">
            <v>85</v>
          </cell>
          <cell r="D223">
            <v>0</v>
          </cell>
          <cell r="F223">
            <v>15</v>
          </cell>
          <cell r="G223">
            <v>0</v>
          </cell>
          <cell r="H223">
            <v>100</v>
          </cell>
          <cell r="I223">
            <v>934</v>
          </cell>
          <cell r="J223">
            <v>0.10706638115631692</v>
          </cell>
          <cell r="K223">
            <v>100</v>
          </cell>
          <cell r="L223">
            <v>0</v>
          </cell>
          <cell r="M223">
            <v>100</v>
          </cell>
          <cell r="N223">
            <v>100</v>
          </cell>
          <cell r="O223">
            <v>100</v>
          </cell>
        </row>
        <row r="224">
          <cell r="B224" t="str">
            <v>RAYMOND</v>
          </cell>
          <cell r="C224">
            <v>176</v>
          </cell>
          <cell r="D224">
            <v>0</v>
          </cell>
          <cell r="F224">
            <v>7</v>
          </cell>
          <cell r="G224">
            <v>0</v>
          </cell>
          <cell r="H224">
            <v>183</v>
          </cell>
          <cell r="I224">
            <v>732</v>
          </cell>
          <cell r="J224">
            <v>0.25</v>
          </cell>
          <cell r="K224">
            <v>183</v>
          </cell>
          <cell r="L224">
            <v>183</v>
          </cell>
          <cell r="M224">
            <v>183</v>
          </cell>
          <cell r="N224">
            <v>250.58190000000005</v>
          </cell>
          <cell r="O224">
            <v>250.58190000000005</v>
          </cell>
        </row>
        <row r="225">
          <cell r="B225" t="str">
            <v>REARDAN-EDWALL</v>
          </cell>
          <cell r="C225">
            <v>76</v>
          </cell>
          <cell r="D225">
            <v>0</v>
          </cell>
          <cell r="F225">
            <v>8</v>
          </cell>
          <cell r="G225">
            <v>0</v>
          </cell>
          <cell r="H225">
            <v>84</v>
          </cell>
          <cell r="I225">
            <v>793</v>
          </cell>
          <cell r="J225">
            <v>0.10592686002522068</v>
          </cell>
          <cell r="K225">
            <v>84</v>
          </cell>
          <cell r="L225">
            <v>0</v>
          </cell>
          <cell r="M225">
            <v>84</v>
          </cell>
          <cell r="N225">
            <v>84</v>
          </cell>
          <cell r="O225">
            <v>84</v>
          </cell>
        </row>
        <row r="226">
          <cell r="B226" t="str">
            <v>RENTON</v>
          </cell>
          <cell r="C226">
            <v>1622</v>
          </cell>
          <cell r="D226">
            <v>0</v>
          </cell>
          <cell r="F226">
            <v>108</v>
          </cell>
          <cell r="G226">
            <v>10</v>
          </cell>
          <cell r="H226">
            <v>1740</v>
          </cell>
          <cell r="I226">
            <v>15231</v>
          </cell>
          <cell r="J226">
            <v>0.11424069332282845</v>
          </cell>
          <cell r="K226">
            <v>1740</v>
          </cell>
          <cell r="L226">
            <v>0</v>
          </cell>
          <cell r="M226">
            <v>1740</v>
          </cell>
          <cell r="N226">
            <v>2264.5</v>
          </cell>
          <cell r="O226">
            <v>2264.5</v>
          </cell>
        </row>
        <row r="227">
          <cell r="B227" t="str">
            <v>REPUBLIC</v>
          </cell>
          <cell r="C227">
            <v>116</v>
          </cell>
          <cell r="D227">
            <v>0</v>
          </cell>
          <cell r="F227">
            <v>5</v>
          </cell>
          <cell r="G227">
            <v>0</v>
          </cell>
          <cell r="H227">
            <v>121</v>
          </cell>
          <cell r="I227">
            <v>567</v>
          </cell>
          <cell r="J227">
            <v>0.21340388007054673</v>
          </cell>
          <cell r="K227">
            <v>121</v>
          </cell>
          <cell r="L227">
            <v>121</v>
          </cell>
          <cell r="M227">
            <v>121</v>
          </cell>
          <cell r="N227">
            <v>145.49605</v>
          </cell>
          <cell r="O227">
            <v>145.49605</v>
          </cell>
        </row>
        <row r="228">
          <cell r="B228" t="str">
            <v>RICHLAND</v>
          </cell>
          <cell r="C228">
            <v>871</v>
          </cell>
          <cell r="D228">
            <v>0</v>
          </cell>
          <cell r="F228">
            <v>19</v>
          </cell>
          <cell r="G228">
            <v>0</v>
          </cell>
          <cell r="H228">
            <v>890</v>
          </cell>
          <cell r="I228">
            <v>10566</v>
          </cell>
          <cell r="J228">
            <v>8.4232443687298889E-2</v>
          </cell>
          <cell r="K228">
            <v>890</v>
          </cell>
          <cell r="L228">
            <v>0</v>
          </cell>
          <cell r="M228">
            <v>890</v>
          </cell>
          <cell r="N228">
            <v>989.5</v>
          </cell>
          <cell r="O228">
            <v>989.5</v>
          </cell>
        </row>
        <row r="229">
          <cell r="B229" t="str">
            <v>RIDGEFIELD</v>
          </cell>
          <cell r="C229">
            <v>168</v>
          </cell>
          <cell r="D229">
            <v>0</v>
          </cell>
          <cell r="F229">
            <v>3</v>
          </cell>
          <cell r="G229">
            <v>0</v>
          </cell>
          <cell r="H229">
            <v>171</v>
          </cell>
          <cell r="I229">
            <v>2116</v>
          </cell>
          <cell r="J229">
            <v>8.081285444234404E-2</v>
          </cell>
          <cell r="K229">
            <v>171</v>
          </cell>
          <cell r="L229">
            <v>0</v>
          </cell>
          <cell r="M229">
            <v>171</v>
          </cell>
          <cell r="N229">
            <v>171</v>
          </cell>
          <cell r="O229">
            <v>171</v>
          </cell>
        </row>
        <row r="230">
          <cell r="B230" t="str">
            <v>RITZVILLE</v>
          </cell>
          <cell r="C230">
            <v>63</v>
          </cell>
          <cell r="D230">
            <v>0</v>
          </cell>
          <cell r="F230">
            <v>0</v>
          </cell>
          <cell r="G230">
            <v>0</v>
          </cell>
          <cell r="H230">
            <v>63</v>
          </cell>
          <cell r="I230">
            <v>452</v>
          </cell>
          <cell r="J230">
            <v>0.13938053097345132</v>
          </cell>
          <cell r="K230">
            <v>63</v>
          </cell>
          <cell r="L230">
            <v>0</v>
          </cell>
          <cell r="M230">
            <v>63</v>
          </cell>
          <cell r="N230">
            <v>63</v>
          </cell>
          <cell r="O230">
            <v>63</v>
          </cell>
        </row>
        <row r="231">
          <cell r="B231" t="str">
            <v>RIVERSIDE</v>
          </cell>
          <cell r="C231">
            <v>279</v>
          </cell>
          <cell r="D231">
            <v>0</v>
          </cell>
          <cell r="F231">
            <v>29</v>
          </cell>
          <cell r="G231">
            <v>6</v>
          </cell>
          <cell r="H231">
            <v>314</v>
          </cell>
          <cell r="I231">
            <v>2270</v>
          </cell>
          <cell r="J231">
            <v>0.13832599118942732</v>
          </cell>
          <cell r="K231">
            <v>314</v>
          </cell>
          <cell r="L231">
            <v>0</v>
          </cell>
          <cell r="M231">
            <v>314</v>
          </cell>
          <cell r="N231">
            <v>314</v>
          </cell>
          <cell r="O231">
            <v>314</v>
          </cell>
        </row>
        <row r="232">
          <cell r="B232" t="str">
            <v>RIVERVIEW</v>
          </cell>
          <cell r="C232">
            <v>156</v>
          </cell>
          <cell r="D232">
            <v>0</v>
          </cell>
          <cell r="F232">
            <v>17</v>
          </cell>
          <cell r="G232">
            <v>0</v>
          </cell>
          <cell r="H232">
            <v>173</v>
          </cell>
          <cell r="I232">
            <v>3629</v>
          </cell>
          <cell r="J232">
            <v>4.767153485808763E-2</v>
          </cell>
          <cell r="K232">
            <v>173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B233" t="str">
            <v>ROCHESTER</v>
          </cell>
          <cell r="C233">
            <v>255</v>
          </cell>
          <cell r="D233">
            <v>0</v>
          </cell>
          <cell r="F233">
            <v>17</v>
          </cell>
          <cell r="G233">
            <v>3</v>
          </cell>
          <cell r="H233">
            <v>275</v>
          </cell>
          <cell r="I233">
            <v>2318</v>
          </cell>
          <cell r="J233">
            <v>0.1186367558239862</v>
          </cell>
          <cell r="K233">
            <v>275</v>
          </cell>
          <cell r="L233">
            <v>0</v>
          </cell>
          <cell r="M233">
            <v>275</v>
          </cell>
          <cell r="N233">
            <v>275</v>
          </cell>
          <cell r="O233">
            <v>275</v>
          </cell>
        </row>
        <row r="234">
          <cell r="B234" t="str">
            <v>ROOSEVELT</v>
          </cell>
          <cell r="C234">
            <v>10</v>
          </cell>
          <cell r="D234">
            <v>0</v>
          </cell>
          <cell r="F234">
            <v>0</v>
          </cell>
          <cell r="G234">
            <v>0</v>
          </cell>
          <cell r="H234">
            <v>10</v>
          </cell>
          <cell r="I234">
            <v>35</v>
          </cell>
          <cell r="J234">
            <v>0.2857142857142857</v>
          </cell>
          <cell r="K234">
            <v>10</v>
          </cell>
          <cell r="L234">
            <v>10</v>
          </cell>
          <cell r="M234">
            <v>10</v>
          </cell>
          <cell r="N234">
            <v>15.106375000000002</v>
          </cell>
          <cell r="O234">
            <v>15.106375000000002</v>
          </cell>
        </row>
        <row r="235">
          <cell r="B235" t="str">
            <v>ROSALIA</v>
          </cell>
          <cell r="C235">
            <v>67</v>
          </cell>
          <cell r="D235">
            <v>0</v>
          </cell>
          <cell r="F235">
            <v>1</v>
          </cell>
          <cell r="G235">
            <v>0</v>
          </cell>
          <cell r="H235">
            <v>68</v>
          </cell>
          <cell r="I235">
            <v>292</v>
          </cell>
          <cell r="J235">
            <v>0.23287671232876711</v>
          </cell>
          <cell r="K235">
            <v>68</v>
          </cell>
          <cell r="L235">
            <v>68</v>
          </cell>
          <cell r="M235">
            <v>68</v>
          </cell>
          <cell r="N235">
            <v>87.4589</v>
          </cell>
          <cell r="O235">
            <v>87.4589</v>
          </cell>
        </row>
        <row r="236">
          <cell r="B236" t="str">
            <v>ROYAL</v>
          </cell>
          <cell r="C236">
            <v>345</v>
          </cell>
          <cell r="D236">
            <v>0</v>
          </cell>
          <cell r="F236">
            <v>1</v>
          </cell>
          <cell r="G236">
            <v>0</v>
          </cell>
          <cell r="H236">
            <v>346</v>
          </cell>
          <cell r="I236">
            <v>1488</v>
          </cell>
          <cell r="J236">
            <v>0.2325268817204301</v>
          </cell>
          <cell r="K236">
            <v>346</v>
          </cell>
          <cell r="L236">
            <v>346</v>
          </cell>
          <cell r="M236">
            <v>346</v>
          </cell>
          <cell r="N236">
            <v>444.37959999999998</v>
          </cell>
          <cell r="O236">
            <v>444.37959999999998</v>
          </cell>
        </row>
        <row r="237">
          <cell r="B237" t="str">
            <v>SAN JUAN ISLAND</v>
          </cell>
          <cell r="C237">
            <v>58</v>
          </cell>
          <cell r="D237">
            <v>0</v>
          </cell>
          <cell r="F237">
            <v>2</v>
          </cell>
          <cell r="G237">
            <v>0</v>
          </cell>
          <cell r="H237">
            <v>60</v>
          </cell>
          <cell r="I237">
            <v>1121</v>
          </cell>
          <cell r="J237">
            <v>5.352363960749331E-2</v>
          </cell>
          <cell r="K237">
            <v>60</v>
          </cell>
          <cell r="L237">
            <v>0</v>
          </cell>
          <cell r="M237">
            <v>60</v>
          </cell>
          <cell r="N237">
            <v>60</v>
          </cell>
          <cell r="O237">
            <v>60</v>
          </cell>
        </row>
        <row r="238">
          <cell r="B238" t="str">
            <v>SATSOP</v>
          </cell>
          <cell r="C238">
            <v>24</v>
          </cell>
          <cell r="D238">
            <v>0</v>
          </cell>
          <cell r="F238">
            <v>2</v>
          </cell>
          <cell r="G238">
            <v>0</v>
          </cell>
          <cell r="H238">
            <v>26</v>
          </cell>
          <cell r="I238">
            <v>148</v>
          </cell>
          <cell r="J238">
            <v>0.17567567567567569</v>
          </cell>
          <cell r="K238">
            <v>26</v>
          </cell>
          <cell r="L238">
            <v>26</v>
          </cell>
          <cell r="M238">
            <v>26</v>
          </cell>
          <cell r="N238">
            <v>28.206200000000003</v>
          </cell>
          <cell r="O238">
            <v>28.206200000000003</v>
          </cell>
        </row>
        <row r="239">
          <cell r="B239" t="str">
            <v>SEATTLE</v>
          </cell>
          <cell r="C239">
            <v>7796</v>
          </cell>
          <cell r="D239">
            <v>0</v>
          </cell>
          <cell r="F239">
            <v>646</v>
          </cell>
          <cell r="G239">
            <v>44</v>
          </cell>
          <cell r="H239">
            <v>8486</v>
          </cell>
          <cell r="I239">
            <v>61683</v>
          </cell>
          <cell r="J239">
            <v>0.13757437219331095</v>
          </cell>
          <cell r="K239">
            <v>8486</v>
          </cell>
          <cell r="L239">
            <v>8486</v>
          </cell>
          <cell r="M239">
            <v>8486</v>
          </cell>
          <cell r="N239">
            <v>15813</v>
          </cell>
          <cell r="O239">
            <v>15813</v>
          </cell>
        </row>
        <row r="240">
          <cell r="B240" t="str">
            <v>SEDRO-WOOLLEY</v>
          </cell>
          <cell r="C240">
            <v>488</v>
          </cell>
          <cell r="D240">
            <v>0</v>
          </cell>
          <cell r="F240">
            <v>37</v>
          </cell>
          <cell r="G240">
            <v>4</v>
          </cell>
          <cell r="H240">
            <v>529</v>
          </cell>
          <cell r="I240">
            <v>4668</v>
          </cell>
          <cell r="J240">
            <v>0.11332476435304199</v>
          </cell>
          <cell r="K240">
            <v>529</v>
          </cell>
          <cell r="L240">
            <v>0</v>
          </cell>
          <cell r="M240">
            <v>529</v>
          </cell>
          <cell r="N240">
            <v>529</v>
          </cell>
          <cell r="O240">
            <v>529</v>
          </cell>
        </row>
        <row r="241">
          <cell r="B241" t="str">
            <v>SELAH</v>
          </cell>
          <cell r="C241">
            <v>374</v>
          </cell>
          <cell r="D241">
            <v>0</v>
          </cell>
          <cell r="F241">
            <v>17</v>
          </cell>
          <cell r="G241">
            <v>0</v>
          </cell>
          <cell r="H241">
            <v>391</v>
          </cell>
          <cell r="I241">
            <v>3917</v>
          </cell>
          <cell r="J241">
            <v>9.9821291804952764E-2</v>
          </cell>
          <cell r="K241">
            <v>391</v>
          </cell>
          <cell r="L241">
            <v>0</v>
          </cell>
          <cell r="M241">
            <v>391</v>
          </cell>
          <cell r="N241">
            <v>391</v>
          </cell>
          <cell r="O241">
            <v>391</v>
          </cell>
        </row>
        <row r="242">
          <cell r="B242" t="str">
            <v>SELKIRK</v>
          </cell>
          <cell r="C242">
            <v>87</v>
          </cell>
          <cell r="D242">
            <v>0</v>
          </cell>
          <cell r="F242">
            <v>2</v>
          </cell>
          <cell r="G242">
            <v>0</v>
          </cell>
          <cell r="H242">
            <v>89</v>
          </cell>
          <cell r="I242">
            <v>426</v>
          </cell>
          <cell r="J242">
            <v>0.20892018779342722</v>
          </cell>
          <cell r="K242">
            <v>89</v>
          </cell>
          <cell r="L242">
            <v>89</v>
          </cell>
          <cell r="M242">
            <v>89</v>
          </cell>
          <cell r="N242">
            <v>105.97190000000001</v>
          </cell>
          <cell r="O242">
            <v>105.97190000000001</v>
          </cell>
        </row>
        <row r="243">
          <cell r="B243" t="str">
            <v>SEQUIM</v>
          </cell>
          <cell r="C243">
            <v>404</v>
          </cell>
          <cell r="D243">
            <v>0</v>
          </cell>
          <cell r="F243">
            <v>27</v>
          </cell>
          <cell r="G243">
            <v>0</v>
          </cell>
          <cell r="H243">
            <v>431</v>
          </cell>
          <cell r="I243">
            <v>3111</v>
          </cell>
          <cell r="J243">
            <v>0.13854066216650596</v>
          </cell>
          <cell r="K243">
            <v>431</v>
          </cell>
          <cell r="L243">
            <v>0</v>
          </cell>
          <cell r="M243">
            <v>431</v>
          </cell>
          <cell r="N243">
            <v>431</v>
          </cell>
          <cell r="O243">
            <v>431</v>
          </cell>
        </row>
        <row r="244">
          <cell r="B244" t="str">
            <v>SHAW ISLAND</v>
          </cell>
          <cell r="C244">
            <v>5</v>
          </cell>
          <cell r="D244">
            <v>0</v>
          </cell>
          <cell r="F244">
            <v>0</v>
          </cell>
          <cell r="G244">
            <v>0</v>
          </cell>
          <cell r="H244">
            <v>5</v>
          </cell>
          <cell r="I244">
            <v>29</v>
          </cell>
          <cell r="J244">
            <v>0.17241379310344829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B245" t="str">
            <v>SHELTON</v>
          </cell>
          <cell r="C245">
            <v>585</v>
          </cell>
          <cell r="D245">
            <v>0</v>
          </cell>
          <cell r="F245">
            <v>60</v>
          </cell>
          <cell r="G245">
            <v>6</v>
          </cell>
          <cell r="H245">
            <v>651</v>
          </cell>
          <cell r="I245">
            <v>3754</v>
          </cell>
          <cell r="J245">
            <v>0.17341502397442729</v>
          </cell>
          <cell r="K245">
            <v>651</v>
          </cell>
          <cell r="L245">
            <v>651</v>
          </cell>
          <cell r="M245">
            <v>651</v>
          </cell>
          <cell r="N245">
            <v>700.5951</v>
          </cell>
          <cell r="O245">
            <v>700.5951</v>
          </cell>
        </row>
        <row r="246">
          <cell r="B246" t="str">
            <v>SHORELINE</v>
          </cell>
          <cell r="C246">
            <v>481</v>
          </cell>
          <cell r="D246">
            <v>0</v>
          </cell>
          <cell r="F246">
            <v>30</v>
          </cell>
          <cell r="G246">
            <v>3</v>
          </cell>
          <cell r="H246">
            <v>514</v>
          </cell>
          <cell r="I246">
            <v>11442</v>
          </cell>
          <cell r="J246">
            <v>4.4922216395735008E-2</v>
          </cell>
          <cell r="K246">
            <v>514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B247" t="str">
            <v>SKAMANIA</v>
          </cell>
          <cell r="C247">
            <v>7</v>
          </cell>
          <cell r="D247">
            <v>0</v>
          </cell>
          <cell r="F247">
            <v>1</v>
          </cell>
          <cell r="G247">
            <v>0</v>
          </cell>
          <cell r="H247">
            <v>8</v>
          </cell>
          <cell r="I247">
            <v>181</v>
          </cell>
          <cell r="J247">
            <v>4.4198895027624308E-2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B248" t="str">
            <v>SKYKOMISH</v>
          </cell>
          <cell r="C248">
            <v>15</v>
          </cell>
          <cell r="D248">
            <v>0</v>
          </cell>
          <cell r="F248">
            <v>0</v>
          </cell>
          <cell r="G248">
            <v>0</v>
          </cell>
          <cell r="H248">
            <v>15</v>
          </cell>
          <cell r="I248">
            <v>96</v>
          </cell>
          <cell r="J248">
            <v>0.15625</v>
          </cell>
          <cell r="K248">
            <v>15</v>
          </cell>
          <cell r="L248">
            <v>15</v>
          </cell>
          <cell r="M248">
            <v>15</v>
          </cell>
          <cell r="N248">
            <v>15.032400000000001</v>
          </cell>
          <cell r="O248">
            <v>15.032400000000001</v>
          </cell>
        </row>
        <row r="249">
          <cell r="B249" t="str">
            <v>SNOHOMISH</v>
          </cell>
          <cell r="C249">
            <v>493</v>
          </cell>
          <cell r="D249">
            <v>0</v>
          </cell>
          <cell r="F249">
            <v>48</v>
          </cell>
          <cell r="G249">
            <v>3</v>
          </cell>
          <cell r="H249">
            <v>544</v>
          </cell>
          <cell r="I249">
            <v>10177</v>
          </cell>
          <cell r="J249">
            <v>5.3453866561855162E-2</v>
          </cell>
          <cell r="K249">
            <v>544</v>
          </cell>
          <cell r="L249">
            <v>0</v>
          </cell>
          <cell r="M249">
            <v>544</v>
          </cell>
          <cell r="N249">
            <v>544</v>
          </cell>
          <cell r="O249">
            <v>544</v>
          </cell>
        </row>
        <row r="250">
          <cell r="B250" t="str">
            <v>SNOQUALMIE VALLEY</v>
          </cell>
          <cell r="C250">
            <v>255</v>
          </cell>
          <cell r="D250">
            <v>0</v>
          </cell>
          <cell r="F250">
            <v>5</v>
          </cell>
          <cell r="G250">
            <v>0</v>
          </cell>
          <cell r="H250">
            <v>260</v>
          </cell>
          <cell r="I250">
            <v>5317</v>
          </cell>
          <cell r="J250">
            <v>4.8899755501222497E-2</v>
          </cell>
          <cell r="K250">
            <v>260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B251" t="str">
            <v>SOAP LAKE</v>
          </cell>
          <cell r="C251">
            <v>225</v>
          </cell>
          <cell r="D251">
            <v>0</v>
          </cell>
          <cell r="F251">
            <v>4</v>
          </cell>
          <cell r="G251">
            <v>0</v>
          </cell>
          <cell r="H251">
            <v>229</v>
          </cell>
          <cell r="I251">
            <v>592</v>
          </cell>
          <cell r="J251">
            <v>0.38682432432432434</v>
          </cell>
          <cell r="K251">
            <v>229</v>
          </cell>
          <cell r="L251">
            <v>229</v>
          </cell>
          <cell r="M251">
            <v>229</v>
          </cell>
          <cell r="N251">
            <v>444.96040000000005</v>
          </cell>
          <cell r="O251">
            <v>444.96040000000005</v>
          </cell>
        </row>
        <row r="252">
          <cell r="B252" t="str">
            <v>SOUTH BEND</v>
          </cell>
          <cell r="C252">
            <v>111</v>
          </cell>
          <cell r="D252">
            <v>0</v>
          </cell>
          <cell r="F252">
            <v>8</v>
          </cell>
          <cell r="G252">
            <v>0</v>
          </cell>
          <cell r="H252">
            <v>119</v>
          </cell>
          <cell r="I252">
            <v>532</v>
          </cell>
          <cell r="J252">
            <v>0.22368421052631579</v>
          </cell>
          <cell r="K252">
            <v>119</v>
          </cell>
          <cell r="L252">
            <v>119</v>
          </cell>
          <cell r="M252">
            <v>119</v>
          </cell>
          <cell r="N252">
            <v>147.11689999999999</v>
          </cell>
          <cell r="O252">
            <v>147.11689999999999</v>
          </cell>
        </row>
        <row r="253">
          <cell r="B253" t="str">
            <v>SOUTH KITSAP</v>
          </cell>
          <cell r="C253">
            <v>1200</v>
          </cell>
          <cell r="D253">
            <v>0</v>
          </cell>
          <cell r="F253">
            <v>143</v>
          </cell>
          <cell r="G253">
            <v>5</v>
          </cell>
          <cell r="H253">
            <v>1348</v>
          </cell>
          <cell r="I253">
            <v>13033</v>
          </cell>
          <cell r="J253">
            <v>0.10342975523670682</v>
          </cell>
          <cell r="K253">
            <v>1348</v>
          </cell>
          <cell r="L253">
            <v>0</v>
          </cell>
          <cell r="M253">
            <v>1348</v>
          </cell>
          <cell r="N253">
            <v>1676.5</v>
          </cell>
          <cell r="O253">
            <v>1676.5</v>
          </cell>
        </row>
        <row r="254">
          <cell r="B254" t="str">
            <v>SOUTH WHIDBEY</v>
          </cell>
          <cell r="C254">
            <v>203</v>
          </cell>
          <cell r="D254">
            <v>0</v>
          </cell>
          <cell r="F254">
            <v>9</v>
          </cell>
          <cell r="G254">
            <v>0</v>
          </cell>
          <cell r="H254">
            <v>212</v>
          </cell>
          <cell r="I254">
            <v>2610</v>
          </cell>
          <cell r="J254">
            <v>8.1226053639846738E-2</v>
          </cell>
          <cell r="K254">
            <v>212</v>
          </cell>
          <cell r="L254">
            <v>0</v>
          </cell>
          <cell r="M254">
            <v>212</v>
          </cell>
          <cell r="N254">
            <v>212</v>
          </cell>
          <cell r="O254">
            <v>212</v>
          </cell>
        </row>
        <row r="255">
          <cell r="B255" t="str">
            <v>SOUTHSIDE</v>
          </cell>
          <cell r="C255">
            <v>40</v>
          </cell>
          <cell r="D255">
            <v>0</v>
          </cell>
          <cell r="F255">
            <v>7</v>
          </cell>
          <cell r="G255">
            <v>1</v>
          </cell>
          <cell r="H255">
            <v>48</v>
          </cell>
          <cell r="I255">
            <v>387</v>
          </cell>
          <cell r="J255">
            <v>0.12403100775193798</v>
          </cell>
          <cell r="K255">
            <v>48</v>
          </cell>
          <cell r="L255">
            <v>0</v>
          </cell>
          <cell r="M255">
            <v>48</v>
          </cell>
          <cell r="N255">
            <v>48</v>
          </cell>
          <cell r="O255">
            <v>48</v>
          </cell>
        </row>
        <row r="256">
          <cell r="B256" t="str">
            <v>SPOKANE</v>
          </cell>
          <cell r="C256">
            <v>6355</v>
          </cell>
          <cell r="D256">
            <v>0</v>
          </cell>
          <cell r="F256">
            <v>291</v>
          </cell>
          <cell r="G256">
            <v>55</v>
          </cell>
          <cell r="H256">
            <v>6701</v>
          </cell>
          <cell r="I256">
            <v>37525</v>
          </cell>
          <cell r="J256">
            <v>0.17857428381079279</v>
          </cell>
          <cell r="K256">
            <v>6701</v>
          </cell>
          <cell r="L256">
            <v>6701</v>
          </cell>
          <cell r="M256">
            <v>6701</v>
          </cell>
          <cell r="N256">
            <v>11925.5</v>
          </cell>
          <cell r="O256">
            <v>11925.5</v>
          </cell>
        </row>
        <row r="257">
          <cell r="B257" t="str">
            <v>SPRAGUE</v>
          </cell>
          <cell r="C257">
            <v>30</v>
          </cell>
          <cell r="D257">
            <v>0</v>
          </cell>
          <cell r="F257">
            <v>0</v>
          </cell>
          <cell r="G257">
            <v>0</v>
          </cell>
          <cell r="H257">
            <v>30</v>
          </cell>
          <cell r="I257">
            <v>148</v>
          </cell>
          <cell r="J257">
            <v>0.20270270270270271</v>
          </cell>
          <cell r="K257">
            <v>30</v>
          </cell>
          <cell r="L257">
            <v>30</v>
          </cell>
          <cell r="M257">
            <v>30</v>
          </cell>
          <cell r="N257">
            <v>35.206200000000003</v>
          </cell>
          <cell r="O257">
            <v>35.206200000000003</v>
          </cell>
        </row>
        <row r="258">
          <cell r="B258" t="str">
            <v>ST JOHN</v>
          </cell>
          <cell r="C258">
            <v>36</v>
          </cell>
          <cell r="D258">
            <v>0</v>
          </cell>
          <cell r="F258">
            <v>0</v>
          </cell>
          <cell r="G258">
            <v>0</v>
          </cell>
          <cell r="H258">
            <v>36</v>
          </cell>
          <cell r="I258">
            <v>210</v>
          </cell>
          <cell r="J258">
            <v>0.17142857142857143</v>
          </cell>
          <cell r="K258">
            <v>36</v>
          </cell>
          <cell r="L258">
            <v>36</v>
          </cell>
          <cell r="M258">
            <v>36</v>
          </cell>
          <cell r="N258">
            <v>38.461500000000001</v>
          </cell>
          <cell r="O258">
            <v>38.461500000000001</v>
          </cell>
        </row>
        <row r="259">
          <cell r="B259" t="str">
            <v>STANWOOD</v>
          </cell>
          <cell r="C259">
            <v>457</v>
          </cell>
          <cell r="D259">
            <v>0</v>
          </cell>
          <cell r="F259">
            <v>37</v>
          </cell>
          <cell r="G259">
            <v>2</v>
          </cell>
          <cell r="H259">
            <v>496</v>
          </cell>
          <cell r="I259">
            <v>5745</v>
          </cell>
          <cell r="J259">
            <v>8.6335944299390774E-2</v>
          </cell>
          <cell r="K259">
            <v>496</v>
          </cell>
          <cell r="L259">
            <v>0</v>
          </cell>
          <cell r="M259">
            <v>496</v>
          </cell>
          <cell r="N259">
            <v>496</v>
          </cell>
          <cell r="O259">
            <v>496</v>
          </cell>
        </row>
        <row r="260">
          <cell r="B260" t="str">
            <v>STAR</v>
          </cell>
          <cell r="C260">
            <v>2</v>
          </cell>
          <cell r="D260">
            <v>0</v>
          </cell>
          <cell r="F260">
            <v>0</v>
          </cell>
          <cell r="G260">
            <v>0</v>
          </cell>
          <cell r="H260">
            <v>2</v>
          </cell>
          <cell r="I260">
            <v>22</v>
          </cell>
          <cell r="J260">
            <v>9.0909090909090912E-2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B261" t="str">
            <v>STARBUCK</v>
          </cell>
          <cell r="C261">
            <v>3</v>
          </cell>
          <cell r="D261">
            <v>0</v>
          </cell>
          <cell r="F261">
            <v>1</v>
          </cell>
          <cell r="G261">
            <v>0</v>
          </cell>
          <cell r="H261">
            <v>4</v>
          </cell>
          <cell r="I261">
            <v>17</v>
          </cell>
          <cell r="J261">
            <v>0.23529411764705882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B262" t="str">
            <v>STEHEKIN</v>
          </cell>
          <cell r="C262">
            <v>3</v>
          </cell>
          <cell r="D262">
            <v>0</v>
          </cell>
          <cell r="F262">
            <v>0</v>
          </cell>
          <cell r="G262">
            <v>0</v>
          </cell>
          <cell r="H262">
            <v>3</v>
          </cell>
          <cell r="I262">
            <v>27</v>
          </cell>
          <cell r="J262">
            <v>0.1111111111111111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B263" t="str">
            <v>STEILACOOM</v>
          </cell>
          <cell r="C263">
            <v>215</v>
          </cell>
          <cell r="D263">
            <v>0</v>
          </cell>
          <cell r="F263">
            <v>18</v>
          </cell>
          <cell r="G263">
            <v>2</v>
          </cell>
          <cell r="H263">
            <v>235</v>
          </cell>
          <cell r="I263">
            <v>2407</v>
          </cell>
          <cell r="J263">
            <v>9.7631906938097215E-2</v>
          </cell>
          <cell r="K263">
            <v>235</v>
          </cell>
          <cell r="L263">
            <v>0</v>
          </cell>
          <cell r="M263">
            <v>235</v>
          </cell>
          <cell r="N263">
            <v>235</v>
          </cell>
          <cell r="O263">
            <v>235</v>
          </cell>
        </row>
        <row r="264">
          <cell r="B264" t="str">
            <v>STEPTOE</v>
          </cell>
          <cell r="C264">
            <v>9</v>
          </cell>
          <cell r="D264">
            <v>0</v>
          </cell>
          <cell r="F264">
            <v>0</v>
          </cell>
          <cell r="G264">
            <v>0</v>
          </cell>
          <cell r="H264">
            <v>9</v>
          </cell>
          <cell r="I264">
            <v>57</v>
          </cell>
          <cell r="J264">
            <v>0.15789473684210525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B265" t="str">
            <v>STEVENSON-CARSON</v>
          </cell>
          <cell r="C265">
            <v>209</v>
          </cell>
          <cell r="D265">
            <v>0</v>
          </cell>
          <cell r="F265">
            <v>6</v>
          </cell>
          <cell r="G265">
            <v>0</v>
          </cell>
          <cell r="H265">
            <v>215</v>
          </cell>
          <cell r="I265">
            <v>1163</v>
          </cell>
          <cell r="J265">
            <v>0.18486672398968185</v>
          </cell>
          <cell r="K265">
            <v>215</v>
          </cell>
          <cell r="L265">
            <v>215</v>
          </cell>
          <cell r="M265">
            <v>215</v>
          </cell>
          <cell r="N265">
            <v>240.35345000000001</v>
          </cell>
          <cell r="O265">
            <v>240.35345000000001</v>
          </cell>
        </row>
        <row r="266">
          <cell r="B266" t="str">
            <v>SULTAN</v>
          </cell>
          <cell r="C266">
            <v>226</v>
          </cell>
          <cell r="D266">
            <v>0</v>
          </cell>
          <cell r="F266">
            <v>16</v>
          </cell>
          <cell r="G266">
            <v>0</v>
          </cell>
          <cell r="H266">
            <v>242</v>
          </cell>
          <cell r="I266">
            <v>2585</v>
          </cell>
          <cell r="J266">
            <v>9.3617021276595741E-2</v>
          </cell>
          <cell r="K266">
            <v>242</v>
          </cell>
          <cell r="L266">
            <v>0</v>
          </cell>
          <cell r="M266">
            <v>242</v>
          </cell>
          <cell r="N266">
            <v>242</v>
          </cell>
          <cell r="O266">
            <v>242</v>
          </cell>
        </row>
        <row r="267">
          <cell r="B267" t="str">
            <v>SUMMIT VALLEY</v>
          </cell>
          <cell r="C267">
            <v>23</v>
          </cell>
          <cell r="D267">
            <v>0</v>
          </cell>
          <cell r="F267">
            <v>0</v>
          </cell>
          <cell r="G267">
            <v>0</v>
          </cell>
          <cell r="H267">
            <v>23</v>
          </cell>
          <cell r="I267">
            <v>159</v>
          </cell>
          <cell r="J267">
            <v>0.14465408805031446</v>
          </cell>
          <cell r="K267">
            <v>23</v>
          </cell>
          <cell r="L267">
            <v>0</v>
          </cell>
          <cell r="M267">
            <v>23</v>
          </cell>
          <cell r="N267">
            <v>23</v>
          </cell>
          <cell r="O267">
            <v>23</v>
          </cell>
        </row>
        <row r="268">
          <cell r="B268" t="str">
            <v>SUMNER</v>
          </cell>
          <cell r="C268">
            <v>401</v>
          </cell>
          <cell r="D268">
            <v>0</v>
          </cell>
          <cell r="F268">
            <v>32</v>
          </cell>
          <cell r="G268">
            <v>4</v>
          </cell>
          <cell r="H268">
            <v>437</v>
          </cell>
          <cell r="I268">
            <v>7752</v>
          </cell>
          <cell r="J268">
            <v>5.6372549019607844E-2</v>
          </cell>
          <cell r="K268">
            <v>437</v>
          </cell>
          <cell r="L268">
            <v>0</v>
          </cell>
          <cell r="M268">
            <v>437</v>
          </cell>
          <cell r="N268">
            <v>437</v>
          </cell>
          <cell r="O268">
            <v>437</v>
          </cell>
        </row>
        <row r="269">
          <cell r="B269" t="str">
            <v>SUNNYSIDE</v>
          </cell>
          <cell r="C269">
            <v>1787</v>
          </cell>
          <cell r="D269">
            <v>0</v>
          </cell>
          <cell r="F269">
            <v>32</v>
          </cell>
          <cell r="G269">
            <v>0</v>
          </cell>
          <cell r="H269">
            <v>1819</v>
          </cell>
          <cell r="I269">
            <v>5669</v>
          </cell>
          <cell r="J269">
            <v>0.32086787793261601</v>
          </cell>
          <cell r="K269">
            <v>1819</v>
          </cell>
          <cell r="L269">
            <v>1819</v>
          </cell>
          <cell r="M269">
            <v>1819</v>
          </cell>
          <cell r="N269">
            <v>3026.9376250000005</v>
          </cell>
          <cell r="O269">
            <v>3026.9376250000005</v>
          </cell>
        </row>
        <row r="270">
          <cell r="B270" t="str">
            <v>TACOMA</v>
          </cell>
          <cell r="C270">
            <v>6639</v>
          </cell>
          <cell r="D270">
            <v>0</v>
          </cell>
          <cell r="F270">
            <v>363</v>
          </cell>
          <cell r="G270">
            <v>56</v>
          </cell>
          <cell r="H270">
            <v>7058</v>
          </cell>
          <cell r="I270">
            <v>37960</v>
          </cell>
          <cell r="J270">
            <v>0.18593256059009483</v>
          </cell>
          <cell r="K270">
            <v>7058</v>
          </cell>
          <cell r="L270">
            <v>7058</v>
          </cell>
          <cell r="M270">
            <v>7058</v>
          </cell>
          <cell r="N270">
            <v>12639.5</v>
          </cell>
          <cell r="O270">
            <v>12639.5</v>
          </cell>
        </row>
        <row r="271">
          <cell r="B271" t="str">
            <v>TAHOLAH</v>
          </cell>
          <cell r="C271">
            <v>75</v>
          </cell>
          <cell r="D271">
            <v>0</v>
          </cell>
          <cell r="F271">
            <v>1</v>
          </cell>
          <cell r="G271">
            <v>0</v>
          </cell>
          <cell r="H271">
            <v>76</v>
          </cell>
          <cell r="I271">
            <v>259</v>
          </cell>
          <cell r="J271">
            <v>0.29343629343629346</v>
          </cell>
          <cell r="K271">
            <v>76</v>
          </cell>
          <cell r="L271">
            <v>76</v>
          </cell>
          <cell r="M271">
            <v>76</v>
          </cell>
          <cell r="N271">
            <v>116.78717499999999</v>
          </cell>
          <cell r="O271">
            <v>116.78717499999999</v>
          </cell>
        </row>
        <row r="272">
          <cell r="B272" t="str">
            <v>TAHOMA</v>
          </cell>
          <cell r="C272">
            <v>136</v>
          </cell>
          <cell r="D272">
            <v>0</v>
          </cell>
          <cell r="F272">
            <v>19</v>
          </cell>
          <cell r="G272">
            <v>5</v>
          </cell>
          <cell r="H272">
            <v>160</v>
          </cell>
          <cell r="I272">
            <v>6606</v>
          </cell>
          <cell r="J272">
            <v>2.4220405691795337E-2</v>
          </cell>
          <cell r="K272">
            <v>160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TEKOA</v>
          </cell>
          <cell r="C273">
            <v>37</v>
          </cell>
          <cell r="D273">
            <v>0</v>
          </cell>
          <cell r="F273">
            <v>0</v>
          </cell>
          <cell r="G273">
            <v>0</v>
          </cell>
          <cell r="H273">
            <v>37</v>
          </cell>
          <cell r="I273">
            <v>199</v>
          </cell>
          <cell r="J273">
            <v>0.18592964824120603</v>
          </cell>
          <cell r="K273">
            <v>37</v>
          </cell>
          <cell r="L273">
            <v>37</v>
          </cell>
          <cell r="M273">
            <v>37</v>
          </cell>
          <cell r="N273">
            <v>41.496850000000002</v>
          </cell>
          <cell r="O273">
            <v>41.496850000000002</v>
          </cell>
        </row>
        <row r="274">
          <cell r="B274" t="str">
            <v>TENINO</v>
          </cell>
          <cell r="C274">
            <v>196</v>
          </cell>
          <cell r="D274">
            <v>0</v>
          </cell>
          <cell r="F274">
            <v>24</v>
          </cell>
          <cell r="G274">
            <v>0</v>
          </cell>
          <cell r="H274">
            <v>220</v>
          </cell>
          <cell r="I274">
            <v>1712</v>
          </cell>
          <cell r="J274">
            <v>0.12850467289719625</v>
          </cell>
          <cell r="K274">
            <v>220</v>
          </cell>
          <cell r="L274">
            <v>0</v>
          </cell>
          <cell r="M274">
            <v>220</v>
          </cell>
          <cell r="N274">
            <v>220</v>
          </cell>
          <cell r="O274">
            <v>220</v>
          </cell>
        </row>
        <row r="275">
          <cell r="B275" t="str">
            <v>THORP</v>
          </cell>
          <cell r="C275">
            <v>15</v>
          </cell>
          <cell r="D275">
            <v>0</v>
          </cell>
          <cell r="F275">
            <v>1</v>
          </cell>
          <cell r="G275">
            <v>0</v>
          </cell>
          <cell r="H275">
            <v>16</v>
          </cell>
          <cell r="I275">
            <v>286</v>
          </cell>
          <cell r="J275">
            <v>5.5944055944055944E-2</v>
          </cell>
          <cell r="K275">
            <v>16</v>
          </cell>
          <cell r="L275">
            <v>0</v>
          </cell>
          <cell r="M275">
            <v>16</v>
          </cell>
          <cell r="N275">
            <v>16</v>
          </cell>
          <cell r="O275">
            <v>16</v>
          </cell>
        </row>
        <row r="276">
          <cell r="B276" t="str">
            <v>TOLEDO</v>
          </cell>
          <cell r="C276">
            <v>133</v>
          </cell>
          <cell r="D276">
            <v>0</v>
          </cell>
          <cell r="F276">
            <v>25</v>
          </cell>
          <cell r="G276">
            <v>0</v>
          </cell>
          <cell r="H276">
            <v>158</v>
          </cell>
          <cell r="I276">
            <v>797</v>
          </cell>
          <cell r="J276">
            <v>0.19824341279799249</v>
          </cell>
          <cell r="K276">
            <v>158</v>
          </cell>
          <cell r="L276">
            <v>158</v>
          </cell>
          <cell r="M276">
            <v>158</v>
          </cell>
          <cell r="N276">
            <v>183.37055000000001</v>
          </cell>
          <cell r="O276">
            <v>183.37055000000001</v>
          </cell>
        </row>
        <row r="277">
          <cell r="B277" t="str">
            <v>TONASKET</v>
          </cell>
          <cell r="C277">
            <v>280</v>
          </cell>
          <cell r="D277">
            <v>0</v>
          </cell>
          <cell r="F277">
            <v>8</v>
          </cell>
          <cell r="G277">
            <v>0</v>
          </cell>
          <cell r="H277">
            <v>288</v>
          </cell>
          <cell r="I277">
            <v>1302</v>
          </cell>
          <cell r="J277">
            <v>0.22119815668202766</v>
          </cell>
          <cell r="K277">
            <v>288</v>
          </cell>
          <cell r="L277">
            <v>288</v>
          </cell>
          <cell r="M277">
            <v>288</v>
          </cell>
          <cell r="N277">
            <v>351.95714999999996</v>
          </cell>
          <cell r="O277">
            <v>351.95714999999996</v>
          </cell>
        </row>
        <row r="278">
          <cell r="B278" t="str">
            <v>TOPPENISH</v>
          </cell>
          <cell r="C278">
            <v>1033</v>
          </cell>
          <cell r="D278">
            <v>0</v>
          </cell>
          <cell r="F278">
            <v>66</v>
          </cell>
          <cell r="G278">
            <v>4</v>
          </cell>
          <cell r="H278">
            <v>1103</v>
          </cell>
          <cell r="I278">
            <v>3832</v>
          </cell>
          <cell r="J278">
            <v>0.28783924843423797</v>
          </cell>
          <cell r="K278">
            <v>1103</v>
          </cell>
          <cell r="L278">
            <v>1103</v>
          </cell>
          <cell r="M278">
            <v>1103</v>
          </cell>
          <cell r="N278">
            <v>1674.2894000000001</v>
          </cell>
          <cell r="O278">
            <v>1674.2894000000001</v>
          </cell>
        </row>
        <row r="279">
          <cell r="B279" t="str">
            <v>TOUCHET</v>
          </cell>
          <cell r="C279">
            <v>40</v>
          </cell>
          <cell r="D279">
            <v>0</v>
          </cell>
          <cell r="F279">
            <v>5</v>
          </cell>
          <cell r="G279">
            <v>0</v>
          </cell>
          <cell r="H279">
            <v>45</v>
          </cell>
          <cell r="I279">
            <v>232</v>
          </cell>
          <cell r="J279">
            <v>0.19396551724137931</v>
          </cell>
          <cell r="K279">
            <v>45</v>
          </cell>
          <cell r="L279">
            <v>45</v>
          </cell>
          <cell r="M279">
            <v>45</v>
          </cell>
          <cell r="N279">
            <v>51.640799999999999</v>
          </cell>
          <cell r="O279">
            <v>51.640799999999999</v>
          </cell>
        </row>
        <row r="280">
          <cell r="B280" t="str">
            <v>TOUTLE LAKE</v>
          </cell>
          <cell r="C280">
            <v>62</v>
          </cell>
          <cell r="D280">
            <v>0</v>
          </cell>
          <cell r="F280">
            <v>3</v>
          </cell>
          <cell r="G280">
            <v>0</v>
          </cell>
          <cell r="H280">
            <v>65</v>
          </cell>
          <cell r="I280">
            <v>613</v>
          </cell>
          <cell r="J280">
            <v>0.10603588907014681</v>
          </cell>
          <cell r="K280">
            <v>65</v>
          </cell>
          <cell r="L280">
            <v>0</v>
          </cell>
          <cell r="M280">
            <v>65</v>
          </cell>
          <cell r="N280">
            <v>65</v>
          </cell>
          <cell r="O280">
            <v>65</v>
          </cell>
        </row>
        <row r="281">
          <cell r="B281" t="str">
            <v>TROUT LAKE</v>
          </cell>
          <cell r="C281">
            <v>14</v>
          </cell>
          <cell r="D281">
            <v>0</v>
          </cell>
          <cell r="F281">
            <v>4</v>
          </cell>
          <cell r="G281">
            <v>0</v>
          </cell>
          <cell r="H281">
            <v>18</v>
          </cell>
          <cell r="I281">
            <v>173</v>
          </cell>
          <cell r="J281">
            <v>0.10404624277456648</v>
          </cell>
          <cell r="K281">
            <v>18</v>
          </cell>
          <cell r="L281">
            <v>0</v>
          </cell>
          <cell r="M281">
            <v>18</v>
          </cell>
          <cell r="N281">
            <v>18</v>
          </cell>
          <cell r="O281">
            <v>18</v>
          </cell>
        </row>
        <row r="282">
          <cell r="B282" t="str">
            <v>TUKWILA</v>
          </cell>
          <cell r="C282">
            <v>416</v>
          </cell>
          <cell r="D282">
            <v>0</v>
          </cell>
          <cell r="F282">
            <v>29</v>
          </cell>
          <cell r="G282">
            <v>5</v>
          </cell>
          <cell r="H282">
            <v>450</v>
          </cell>
          <cell r="I282">
            <v>2702</v>
          </cell>
          <cell r="J282">
            <v>0.16654330125832717</v>
          </cell>
          <cell r="K282">
            <v>450</v>
          </cell>
          <cell r="L282">
            <v>450</v>
          </cell>
          <cell r="M282">
            <v>450</v>
          </cell>
          <cell r="N282">
            <v>471.7713</v>
          </cell>
          <cell r="O282">
            <v>471.7713</v>
          </cell>
        </row>
        <row r="283">
          <cell r="B283" t="str">
            <v>TUMWATER</v>
          </cell>
          <cell r="C283">
            <v>465</v>
          </cell>
          <cell r="D283">
            <v>0</v>
          </cell>
          <cell r="F283">
            <v>30</v>
          </cell>
          <cell r="G283">
            <v>1</v>
          </cell>
          <cell r="H283">
            <v>496</v>
          </cell>
          <cell r="I283">
            <v>6410</v>
          </cell>
          <cell r="J283">
            <v>7.7379095163806547E-2</v>
          </cell>
          <cell r="K283">
            <v>496</v>
          </cell>
          <cell r="L283">
            <v>0</v>
          </cell>
          <cell r="M283">
            <v>496</v>
          </cell>
          <cell r="N283">
            <v>496</v>
          </cell>
          <cell r="O283">
            <v>496</v>
          </cell>
        </row>
        <row r="284">
          <cell r="B284" t="str">
            <v>UNION GAP</v>
          </cell>
          <cell r="C284">
            <v>93</v>
          </cell>
          <cell r="D284">
            <v>0</v>
          </cell>
          <cell r="F284">
            <v>7</v>
          </cell>
          <cell r="G284">
            <v>0</v>
          </cell>
          <cell r="H284">
            <v>100</v>
          </cell>
          <cell r="I284">
            <v>613</v>
          </cell>
          <cell r="J284">
            <v>0.16313213703099511</v>
          </cell>
          <cell r="K284">
            <v>100</v>
          </cell>
          <cell r="L284">
            <v>100</v>
          </cell>
          <cell r="M284">
            <v>100</v>
          </cell>
          <cell r="N284">
            <v>103.37095000000001</v>
          </cell>
          <cell r="O284">
            <v>103.37095000000001</v>
          </cell>
        </row>
        <row r="285">
          <cell r="B285" t="str">
            <v>UNIVERSITY PLACE</v>
          </cell>
          <cell r="C285">
            <v>340</v>
          </cell>
          <cell r="D285">
            <v>0</v>
          </cell>
          <cell r="F285">
            <v>28</v>
          </cell>
          <cell r="G285">
            <v>2</v>
          </cell>
          <cell r="H285">
            <v>370</v>
          </cell>
          <cell r="I285">
            <v>5440</v>
          </cell>
          <cell r="J285">
            <v>6.8014705882352935E-2</v>
          </cell>
          <cell r="K285">
            <v>370</v>
          </cell>
          <cell r="L285">
            <v>0</v>
          </cell>
          <cell r="M285">
            <v>370</v>
          </cell>
          <cell r="N285">
            <v>370</v>
          </cell>
          <cell r="O285">
            <v>370</v>
          </cell>
        </row>
        <row r="286">
          <cell r="B286" t="str">
            <v>VADER</v>
          </cell>
          <cell r="C286">
            <v>61</v>
          </cell>
          <cell r="D286">
            <v>0</v>
          </cell>
          <cell r="F286">
            <v>6</v>
          </cell>
          <cell r="G286">
            <v>0</v>
          </cell>
          <cell r="H286">
            <v>67</v>
          </cell>
          <cell r="I286">
            <v>351</v>
          </cell>
          <cell r="J286">
            <v>0.19088319088319089</v>
          </cell>
          <cell r="K286">
            <v>67</v>
          </cell>
          <cell r="L286">
            <v>67</v>
          </cell>
          <cell r="M286">
            <v>67</v>
          </cell>
          <cell r="N286">
            <v>76.235649999999993</v>
          </cell>
          <cell r="O286">
            <v>76.235649999999993</v>
          </cell>
        </row>
        <row r="287">
          <cell r="B287" t="str">
            <v>VALLEY</v>
          </cell>
          <cell r="C287">
            <v>66</v>
          </cell>
          <cell r="D287">
            <v>0</v>
          </cell>
          <cell r="F287">
            <v>6</v>
          </cell>
          <cell r="G287">
            <v>3</v>
          </cell>
          <cell r="H287">
            <v>75</v>
          </cell>
          <cell r="I287">
            <v>291</v>
          </cell>
          <cell r="J287">
            <v>0.25773195876288657</v>
          </cell>
          <cell r="K287">
            <v>75</v>
          </cell>
          <cell r="L287">
            <v>75</v>
          </cell>
          <cell r="M287">
            <v>75</v>
          </cell>
          <cell r="N287">
            <v>105.24157499999998</v>
          </cell>
          <cell r="O287">
            <v>105.24157499999998</v>
          </cell>
        </row>
        <row r="288">
          <cell r="B288" t="str">
            <v>VANCOUVER</v>
          </cell>
          <cell r="C288">
            <v>3618</v>
          </cell>
          <cell r="D288">
            <v>0</v>
          </cell>
          <cell r="F288">
            <v>102</v>
          </cell>
          <cell r="G288">
            <v>26</v>
          </cell>
          <cell r="H288">
            <v>3746</v>
          </cell>
          <cell r="I288">
            <v>23349</v>
          </cell>
          <cell r="J288">
            <v>0.16043513640841151</v>
          </cell>
          <cell r="K288">
            <v>3746</v>
          </cell>
          <cell r="L288">
            <v>3746</v>
          </cell>
          <cell r="M288">
            <v>3746</v>
          </cell>
          <cell r="N288">
            <v>6015.5</v>
          </cell>
          <cell r="O288">
            <v>6015.5</v>
          </cell>
        </row>
        <row r="289">
          <cell r="B289" t="str">
            <v>VASHON ISLAND</v>
          </cell>
          <cell r="C289">
            <v>101</v>
          </cell>
          <cell r="D289">
            <v>0</v>
          </cell>
          <cell r="F289">
            <v>6</v>
          </cell>
          <cell r="G289">
            <v>0</v>
          </cell>
          <cell r="H289">
            <v>107</v>
          </cell>
          <cell r="I289">
            <v>1862</v>
          </cell>
          <cell r="J289">
            <v>5.7465091299677765E-2</v>
          </cell>
          <cell r="K289">
            <v>107</v>
          </cell>
          <cell r="L289">
            <v>0</v>
          </cell>
          <cell r="M289">
            <v>107</v>
          </cell>
          <cell r="N289">
            <v>107</v>
          </cell>
          <cell r="O289">
            <v>107</v>
          </cell>
        </row>
        <row r="290">
          <cell r="B290" t="str">
            <v>WAHKIAKUM</v>
          </cell>
          <cell r="C290">
            <v>77</v>
          </cell>
          <cell r="D290">
            <v>0</v>
          </cell>
          <cell r="F290">
            <v>24</v>
          </cell>
          <cell r="G290">
            <v>0</v>
          </cell>
          <cell r="H290">
            <v>101</v>
          </cell>
          <cell r="I290">
            <v>545</v>
          </cell>
          <cell r="J290">
            <v>0.1853211009174312</v>
          </cell>
          <cell r="K290">
            <v>101</v>
          </cell>
          <cell r="L290">
            <v>101</v>
          </cell>
          <cell r="M290">
            <v>101</v>
          </cell>
          <cell r="N290">
            <v>113.06675</v>
          </cell>
          <cell r="O290">
            <v>113.06675</v>
          </cell>
        </row>
        <row r="291">
          <cell r="B291" t="str">
            <v>WAHLUKE</v>
          </cell>
          <cell r="C291">
            <v>281</v>
          </cell>
          <cell r="D291">
            <v>0</v>
          </cell>
          <cell r="F291">
            <v>1</v>
          </cell>
          <cell r="G291">
            <v>0</v>
          </cell>
          <cell r="H291">
            <v>282</v>
          </cell>
          <cell r="I291">
            <v>1463</v>
          </cell>
          <cell r="J291">
            <v>0.19275461380724537</v>
          </cell>
          <cell r="K291">
            <v>282</v>
          </cell>
          <cell r="L291">
            <v>282</v>
          </cell>
          <cell r="M291">
            <v>282</v>
          </cell>
          <cell r="N291">
            <v>322.54845</v>
          </cell>
          <cell r="O291">
            <v>322.54845</v>
          </cell>
        </row>
        <row r="292">
          <cell r="B292" t="str">
            <v>WAITSBURG</v>
          </cell>
          <cell r="C292">
            <v>50</v>
          </cell>
          <cell r="D292">
            <v>0</v>
          </cell>
          <cell r="F292">
            <v>9</v>
          </cell>
          <cell r="G292">
            <v>0</v>
          </cell>
          <cell r="H292">
            <v>59</v>
          </cell>
          <cell r="I292">
            <v>358</v>
          </cell>
          <cell r="J292">
            <v>0.16480446927374301</v>
          </cell>
          <cell r="K292">
            <v>59</v>
          </cell>
          <cell r="L292">
            <v>59</v>
          </cell>
          <cell r="M292">
            <v>59</v>
          </cell>
          <cell r="N292">
            <v>61.417700000000004</v>
          </cell>
          <cell r="O292">
            <v>61.417700000000004</v>
          </cell>
        </row>
        <row r="293">
          <cell r="B293" t="str">
            <v>WALLA WALLA</v>
          </cell>
          <cell r="C293">
            <v>1074</v>
          </cell>
          <cell r="D293">
            <v>0</v>
          </cell>
          <cell r="F293">
            <v>43</v>
          </cell>
          <cell r="G293">
            <v>0</v>
          </cell>
          <cell r="H293">
            <v>1117</v>
          </cell>
          <cell r="I293">
            <v>6201</v>
          </cell>
          <cell r="J293">
            <v>0.18013223673601031</v>
          </cell>
          <cell r="K293">
            <v>1117</v>
          </cell>
          <cell r="L293">
            <v>1117</v>
          </cell>
          <cell r="M293">
            <v>1117</v>
          </cell>
          <cell r="N293">
            <v>1330</v>
          </cell>
          <cell r="O293">
            <v>1330</v>
          </cell>
        </row>
        <row r="294">
          <cell r="B294" t="str">
            <v>WAPATO</v>
          </cell>
          <cell r="C294">
            <v>880</v>
          </cell>
          <cell r="D294">
            <v>0</v>
          </cell>
          <cell r="F294">
            <v>81</v>
          </cell>
          <cell r="G294">
            <v>0</v>
          </cell>
          <cell r="H294">
            <v>961</v>
          </cell>
          <cell r="I294">
            <v>3610</v>
          </cell>
          <cell r="J294">
            <v>0.26620498614958449</v>
          </cell>
          <cell r="K294">
            <v>961</v>
          </cell>
          <cell r="L294">
            <v>961</v>
          </cell>
          <cell r="M294">
            <v>961</v>
          </cell>
          <cell r="N294">
            <v>1382.0432500000002</v>
          </cell>
          <cell r="O294">
            <v>1382.0432500000002</v>
          </cell>
        </row>
        <row r="295">
          <cell r="B295" t="str">
            <v>WARDEN</v>
          </cell>
          <cell r="C295">
            <v>182</v>
          </cell>
          <cell r="D295">
            <v>0</v>
          </cell>
          <cell r="F295">
            <v>2</v>
          </cell>
          <cell r="G295">
            <v>0</v>
          </cell>
          <cell r="H295">
            <v>184</v>
          </cell>
          <cell r="I295">
            <v>997</v>
          </cell>
          <cell r="J295">
            <v>0.18455366098294884</v>
          </cell>
          <cell r="K295">
            <v>184</v>
          </cell>
          <cell r="L295">
            <v>184</v>
          </cell>
          <cell r="M295">
            <v>184</v>
          </cell>
          <cell r="N295">
            <v>205.50055</v>
          </cell>
          <cell r="O295">
            <v>205.50055</v>
          </cell>
        </row>
        <row r="296">
          <cell r="B296" t="str">
            <v>WASHOUGAL</v>
          </cell>
          <cell r="C296">
            <v>262</v>
          </cell>
          <cell r="D296">
            <v>0</v>
          </cell>
          <cell r="F296">
            <v>19</v>
          </cell>
          <cell r="G296">
            <v>0</v>
          </cell>
          <cell r="H296">
            <v>281</v>
          </cell>
          <cell r="I296">
            <v>2943</v>
          </cell>
          <cell r="J296">
            <v>9.5480801902820253E-2</v>
          </cell>
          <cell r="K296">
            <v>281</v>
          </cell>
          <cell r="L296">
            <v>0</v>
          </cell>
          <cell r="M296">
            <v>281</v>
          </cell>
          <cell r="N296">
            <v>281</v>
          </cell>
          <cell r="O296">
            <v>281</v>
          </cell>
        </row>
        <row r="297">
          <cell r="B297" t="str">
            <v>WASHTUCNA</v>
          </cell>
          <cell r="C297">
            <v>22</v>
          </cell>
          <cell r="D297">
            <v>0</v>
          </cell>
          <cell r="F297">
            <v>0</v>
          </cell>
          <cell r="G297">
            <v>0</v>
          </cell>
          <cell r="H297">
            <v>22</v>
          </cell>
          <cell r="I297">
            <v>86</v>
          </cell>
          <cell r="J297">
            <v>0.2558139534883721</v>
          </cell>
          <cell r="K297">
            <v>22</v>
          </cell>
          <cell r="L297">
            <v>22</v>
          </cell>
          <cell r="M297">
            <v>22</v>
          </cell>
          <cell r="N297">
            <v>30.689949999999996</v>
          </cell>
          <cell r="O297">
            <v>30.689949999999996</v>
          </cell>
        </row>
        <row r="298">
          <cell r="B298" t="str">
            <v>WATERVILLE</v>
          </cell>
          <cell r="C298">
            <v>20</v>
          </cell>
          <cell r="D298">
            <v>0</v>
          </cell>
          <cell r="F298">
            <v>6</v>
          </cell>
          <cell r="G298">
            <v>0</v>
          </cell>
          <cell r="H298">
            <v>26</v>
          </cell>
          <cell r="I298">
            <v>366</v>
          </cell>
          <cell r="J298">
            <v>7.1038251366120214E-2</v>
          </cell>
          <cell r="K298">
            <v>26</v>
          </cell>
          <cell r="L298">
            <v>0</v>
          </cell>
          <cell r="M298">
            <v>26</v>
          </cell>
          <cell r="N298">
            <v>26</v>
          </cell>
          <cell r="O298">
            <v>26</v>
          </cell>
        </row>
        <row r="299">
          <cell r="B299" t="str">
            <v>WELLPINIT</v>
          </cell>
          <cell r="C299">
            <v>101</v>
          </cell>
          <cell r="D299">
            <v>0</v>
          </cell>
          <cell r="F299">
            <v>18</v>
          </cell>
          <cell r="G299">
            <v>0</v>
          </cell>
          <cell r="H299">
            <v>119</v>
          </cell>
          <cell r="I299">
            <v>338</v>
          </cell>
          <cell r="J299">
            <v>0.35207100591715978</v>
          </cell>
          <cell r="K299">
            <v>119</v>
          </cell>
          <cell r="L299">
            <v>119</v>
          </cell>
          <cell r="M299">
            <v>119</v>
          </cell>
          <cell r="N299">
            <v>214.75024999999999</v>
          </cell>
          <cell r="O299">
            <v>214.75024999999999</v>
          </cell>
        </row>
        <row r="300">
          <cell r="B300" t="str">
            <v>WENATCHEE</v>
          </cell>
          <cell r="C300">
            <v>1258</v>
          </cell>
          <cell r="D300">
            <v>0</v>
          </cell>
          <cell r="F300">
            <v>37</v>
          </cell>
          <cell r="G300">
            <v>0</v>
          </cell>
          <cell r="H300">
            <v>1295</v>
          </cell>
          <cell r="I300">
            <v>7774</v>
          </cell>
          <cell r="J300">
            <v>0.16658091072806791</v>
          </cell>
          <cell r="K300">
            <v>1295</v>
          </cell>
          <cell r="L300">
            <v>1295</v>
          </cell>
          <cell r="M300">
            <v>1295</v>
          </cell>
          <cell r="N300">
            <v>1597</v>
          </cell>
          <cell r="O300">
            <v>1597</v>
          </cell>
        </row>
        <row r="301">
          <cell r="B301" t="str">
            <v>WEST VALLEY (SPK)</v>
          </cell>
          <cell r="C301">
            <v>425</v>
          </cell>
          <cell r="D301">
            <v>0</v>
          </cell>
          <cell r="F301">
            <v>36</v>
          </cell>
          <cell r="G301">
            <v>0</v>
          </cell>
          <cell r="H301">
            <v>461</v>
          </cell>
          <cell r="I301">
            <v>2535</v>
          </cell>
          <cell r="J301">
            <v>0.18185404339250494</v>
          </cell>
          <cell r="K301">
            <v>461</v>
          </cell>
          <cell r="L301">
            <v>461</v>
          </cell>
          <cell r="M301">
            <v>461</v>
          </cell>
          <cell r="N301">
            <v>510.53525000000002</v>
          </cell>
          <cell r="O301">
            <v>510.53525000000002</v>
          </cell>
        </row>
        <row r="302">
          <cell r="B302" t="str">
            <v>WEST VALLEY (YAK)</v>
          </cell>
          <cell r="C302">
            <v>248</v>
          </cell>
          <cell r="D302">
            <v>0</v>
          </cell>
          <cell r="F302">
            <v>12</v>
          </cell>
          <cell r="G302">
            <v>2</v>
          </cell>
          <cell r="H302">
            <v>262</v>
          </cell>
          <cell r="I302">
            <v>5263</v>
          </cell>
          <cell r="J302">
            <v>4.9781493444803343E-2</v>
          </cell>
          <cell r="K302">
            <v>262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B303" t="str">
            <v>WHITE PASS</v>
          </cell>
          <cell r="C303">
            <v>182</v>
          </cell>
          <cell r="D303">
            <v>0</v>
          </cell>
          <cell r="F303">
            <v>6</v>
          </cell>
          <cell r="G303">
            <v>0</v>
          </cell>
          <cell r="H303">
            <v>188</v>
          </cell>
          <cell r="I303">
            <v>869</v>
          </cell>
          <cell r="J303">
            <v>0.21634062140391255</v>
          </cell>
          <cell r="K303">
            <v>188</v>
          </cell>
          <cell r="L303">
            <v>188</v>
          </cell>
          <cell r="M303">
            <v>188</v>
          </cell>
          <cell r="N303">
            <v>227.45735000000002</v>
          </cell>
          <cell r="O303">
            <v>227.45735000000002</v>
          </cell>
        </row>
        <row r="304">
          <cell r="B304" t="str">
            <v>WHITE RIVER</v>
          </cell>
          <cell r="C304">
            <v>336</v>
          </cell>
          <cell r="D304">
            <v>0</v>
          </cell>
          <cell r="F304">
            <v>17</v>
          </cell>
          <cell r="G304">
            <v>1</v>
          </cell>
          <cell r="H304">
            <v>354</v>
          </cell>
          <cell r="I304">
            <v>5121</v>
          </cell>
          <cell r="J304">
            <v>6.9127123608670182E-2</v>
          </cell>
          <cell r="K304">
            <v>354</v>
          </cell>
          <cell r="L304">
            <v>0</v>
          </cell>
          <cell r="M304">
            <v>354</v>
          </cell>
          <cell r="N304">
            <v>354</v>
          </cell>
          <cell r="O304">
            <v>354</v>
          </cell>
        </row>
        <row r="305">
          <cell r="B305" t="str">
            <v>WHITE SALMON</v>
          </cell>
          <cell r="C305">
            <v>235</v>
          </cell>
          <cell r="D305">
            <v>0</v>
          </cell>
          <cell r="F305">
            <v>12</v>
          </cell>
          <cell r="G305">
            <v>4</v>
          </cell>
          <cell r="H305">
            <v>251</v>
          </cell>
          <cell r="I305">
            <v>1367</v>
          </cell>
          <cell r="J305">
            <v>0.18361375274323335</v>
          </cell>
          <cell r="K305">
            <v>251</v>
          </cell>
          <cell r="L305">
            <v>251</v>
          </cell>
          <cell r="M305">
            <v>251</v>
          </cell>
          <cell r="N305">
            <v>279.51605000000001</v>
          </cell>
          <cell r="O305">
            <v>279.51605000000001</v>
          </cell>
        </row>
        <row r="306">
          <cell r="B306" t="str">
            <v>WILBUR</v>
          </cell>
          <cell r="C306">
            <v>63</v>
          </cell>
          <cell r="D306">
            <v>0</v>
          </cell>
          <cell r="F306">
            <v>1</v>
          </cell>
          <cell r="G306">
            <v>0</v>
          </cell>
          <cell r="H306">
            <v>64</v>
          </cell>
          <cell r="I306">
            <v>284</v>
          </cell>
          <cell r="J306">
            <v>0.22535211267605634</v>
          </cell>
          <cell r="K306">
            <v>64</v>
          </cell>
          <cell r="L306">
            <v>64</v>
          </cell>
          <cell r="M306">
            <v>64</v>
          </cell>
          <cell r="N306">
            <v>79.720300000000009</v>
          </cell>
          <cell r="O306">
            <v>79.720300000000009</v>
          </cell>
        </row>
        <row r="307">
          <cell r="B307" t="str">
            <v>WILLAPA VALLEY</v>
          </cell>
          <cell r="C307">
            <v>61</v>
          </cell>
          <cell r="D307">
            <v>0</v>
          </cell>
          <cell r="F307">
            <v>3</v>
          </cell>
          <cell r="G307">
            <v>0</v>
          </cell>
          <cell r="H307">
            <v>64</v>
          </cell>
          <cell r="I307">
            <v>428</v>
          </cell>
          <cell r="J307">
            <v>0.14953271028037382</v>
          </cell>
          <cell r="K307">
            <v>64</v>
          </cell>
          <cell r="L307">
            <v>0</v>
          </cell>
          <cell r="M307">
            <v>64</v>
          </cell>
          <cell r="N307">
            <v>64</v>
          </cell>
          <cell r="O307">
            <v>64</v>
          </cell>
        </row>
        <row r="308">
          <cell r="B308" t="str">
            <v>WILSON CREEK</v>
          </cell>
          <cell r="C308">
            <v>25</v>
          </cell>
          <cell r="D308">
            <v>0</v>
          </cell>
          <cell r="F308">
            <v>0</v>
          </cell>
          <cell r="G308">
            <v>0</v>
          </cell>
          <cell r="H308">
            <v>25</v>
          </cell>
          <cell r="I308">
            <v>130</v>
          </cell>
          <cell r="J308">
            <v>0.19230769230769232</v>
          </cell>
          <cell r="K308">
            <v>25</v>
          </cell>
          <cell r="L308">
            <v>25</v>
          </cell>
          <cell r="M308">
            <v>25</v>
          </cell>
          <cell r="N308">
            <v>28.5595</v>
          </cell>
          <cell r="O308">
            <v>28.5595</v>
          </cell>
        </row>
        <row r="309">
          <cell r="B309" t="str">
            <v>WINLOCK</v>
          </cell>
          <cell r="C309">
            <v>171</v>
          </cell>
          <cell r="D309">
            <v>0</v>
          </cell>
          <cell r="F309">
            <v>19</v>
          </cell>
          <cell r="G309">
            <v>0</v>
          </cell>
          <cell r="H309">
            <v>190</v>
          </cell>
          <cell r="I309">
            <v>920</v>
          </cell>
          <cell r="J309">
            <v>0.20652173913043478</v>
          </cell>
          <cell r="K309">
            <v>190</v>
          </cell>
          <cell r="L309">
            <v>190</v>
          </cell>
          <cell r="M309">
            <v>190</v>
          </cell>
          <cell r="N309">
            <v>224.99800000000002</v>
          </cell>
          <cell r="O309">
            <v>224.99800000000002</v>
          </cell>
        </row>
        <row r="310">
          <cell r="B310" t="str">
            <v>WISHKAH VALLEY</v>
          </cell>
          <cell r="C310">
            <v>13</v>
          </cell>
          <cell r="D310">
            <v>0</v>
          </cell>
          <cell r="F310">
            <v>1</v>
          </cell>
          <cell r="G310">
            <v>0</v>
          </cell>
          <cell r="H310">
            <v>14</v>
          </cell>
          <cell r="I310">
            <v>191</v>
          </cell>
          <cell r="J310">
            <v>7.3298429319371722E-2</v>
          </cell>
          <cell r="K310">
            <v>14</v>
          </cell>
          <cell r="L310">
            <v>0</v>
          </cell>
          <cell r="M310">
            <v>14</v>
          </cell>
          <cell r="N310">
            <v>14</v>
          </cell>
          <cell r="O310">
            <v>14</v>
          </cell>
        </row>
        <row r="311">
          <cell r="B311" t="str">
            <v>WISHRAM</v>
          </cell>
          <cell r="C311">
            <v>24</v>
          </cell>
          <cell r="D311">
            <v>0</v>
          </cell>
          <cell r="F311">
            <v>0</v>
          </cell>
          <cell r="G311">
            <v>0</v>
          </cell>
          <cell r="H311">
            <v>24</v>
          </cell>
          <cell r="I311">
            <v>71</v>
          </cell>
          <cell r="J311">
            <v>0.3380281690140845</v>
          </cell>
          <cell r="K311">
            <v>24</v>
          </cell>
          <cell r="L311">
            <v>24</v>
          </cell>
          <cell r="M311">
            <v>24</v>
          </cell>
          <cell r="N311">
            <v>41.869875000000008</v>
          </cell>
          <cell r="O311">
            <v>41.869875000000008</v>
          </cell>
        </row>
      </sheetData>
      <sheetData sheetId="5"/>
      <sheetData sheetId="6">
        <row r="9">
          <cell r="E9" t="str">
            <v>ABERDEEN</v>
          </cell>
          <cell r="F9">
            <v>750</v>
          </cell>
          <cell r="G9">
            <v>0</v>
          </cell>
          <cell r="I9">
            <v>15</v>
          </cell>
          <cell r="J9">
            <v>0</v>
          </cell>
          <cell r="K9">
            <v>765</v>
          </cell>
          <cell r="L9">
            <v>4096</v>
          </cell>
          <cell r="M9">
            <v>0.186767578125</v>
          </cell>
          <cell r="N9">
            <v>765</v>
          </cell>
          <cell r="O9">
            <v>765</v>
          </cell>
          <cell r="P9">
            <v>765</v>
          </cell>
          <cell r="Q9">
            <v>860.13239999999996</v>
          </cell>
          <cell r="R9">
            <v>860.13239999999996</v>
          </cell>
        </row>
        <row r="10">
          <cell r="E10" t="str">
            <v>ADNA</v>
          </cell>
          <cell r="F10">
            <v>55</v>
          </cell>
          <cell r="G10">
            <v>0</v>
          </cell>
          <cell r="I10">
            <v>2</v>
          </cell>
          <cell r="J10">
            <v>0</v>
          </cell>
          <cell r="K10">
            <v>57</v>
          </cell>
          <cell r="L10">
            <v>694</v>
          </cell>
          <cell r="M10">
            <v>8.2132564841498557E-2</v>
          </cell>
          <cell r="N10">
            <v>57</v>
          </cell>
          <cell r="O10">
            <v>0</v>
          </cell>
          <cell r="P10">
            <v>57</v>
          </cell>
          <cell r="Q10">
            <v>57</v>
          </cell>
          <cell r="R10">
            <v>57</v>
          </cell>
        </row>
        <row r="11">
          <cell r="E11" t="str">
            <v>ALMIRA</v>
          </cell>
          <cell r="F11">
            <v>18</v>
          </cell>
          <cell r="G11">
            <v>0</v>
          </cell>
          <cell r="I11">
            <v>0</v>
          </cell>
          <cell r="J11">
            <v>0</v>
          </cell>
          <cell r="K11">
            <v>18</v>
          </cell>
          <cell r="L11">
            <v>147</v>
          </cell>
          <cell r="M11">
            <v>0.12244897959183673</v>
          </cell>
          <cell r="N11">
            <v>18</v>
          </cell>
          <cell r="O11">
            <v>0</v>
          </cell>
          <cell r="P11">
            <v>18</v>
          </cell>
          <cell r="Q11">
            <v>18</v>
          </cell>
          <cell r="R11">
            <v>18</v>
          </cell>
        </row>
        <row r="12">
          <cell r="E12" t="str">
            <v>ANACORTES</v>
          </cell>
          <cell r="F12">
            <v>457</v>
          </cell>
          <cell r="G12">
            <v>0</v>
          </cell>
          <cell r="I12">
            <v>55</v>
          </cell>
          <cell r="J12">
            <v>0</v>
          </cell>
          <cell r="K12">
            <v>512</v>
          </cell>
          <cell r="L12">
            <v>3330</v>
          </cell>
          <cell r="M12">
            <v>0.15375375375375375</v>
          </cell>
          <cell r="N12">
            <v>512</v>
          </cell>
          <cell r="O12">
            <v>512</v>
          </cell>
          <cell r="P12">
            <v>512</v>
          </cell>
          <cell r="Q12">
            <v>512</v>
          </cell>
          <cell r="R12">
            <v>512</v>
          </cell>
        </row>
        <row r="13">
          <cell r="E13" t="str">
            <v>ARLINGTON</v>
          </cell>
          <cell r="F13">
            <v>296</v>
          </cell>
          <cell r="G13">
            <v>0</v>
          </cell>
          <cell r="I13">
            <v>25</v>
          </cell>
          <cell r="J13">
            <v>1</v>
          </cell>
          <cell r="K13">
            <v>322</v>
          </cell>
          <cell r="L13">
            <v>4821</v>
          </cell>
          <cell r="M13">
            <v>6.6791122173822853E-2</v>
          </cell>
          <cell r="N13">
            <v>322</v>
          </cell>
          <cell r="O13">
            <v>0</v>
          </cell>
          <cell r="P13">
            <v>322</v>
          </cell>
          <cell r="Q13">
            <v>322</v>
          </cell>
          <cell r="R13">
            <v>322</v>
          </cell>
        </row>
        <row r="14">
          <cell r="E14" t="str">
            <v>ASOTIN-ANATONE</v>
          </cell>
          <cell r="F14">
            <v>116</v>
          </cell>
          <cell r="G14">
            <v>0</v>
          </cell>
          <cell r="I14">
            <v>3</v>
          </cell>
          <cell r="J14">
            <v>0</v>
          </cell>
          <cell r="K14">
            <v>119</v>
          </cell>
          <cell r="L14">
            <v>636</v>
          </cell>
          <cell r="M14">
            <v>0.1871069182389937</v>
          </cell>
          <cell r="N14">
            <v>119</v>
          </cell>
          <cell r="O14">
            <v>119</v>
          </cell>
          <cell r="P14">
            <v>119</v>
          </cell>
          <cell r="Q14">
            <v>133.93339999999998</v>
          </cell>
          <cell r="R14">
            <v>133.93339999999998</v>
          </cell>
        </row>
        <row r="15">
          <cell r="E15" t="str">
            <v>AUBURN</v>
          </cell>
          <cell r="F15">
            <v>1473</v>
          </cell>
          <cell r="G15">
            <v>0</v>
          </cell>
          <cell r="I15">
            <v>84</v>
          </cell>
          <cell r="J15">
            <v>42</v>
          </cell>
          <cell r="K15">
            <v>1599</v>
          </cell>
          <cell r="L15">
            <v>12264</v>
          </cell>
          <cell r="M15">
            <v>0.1303816046966732</v>
          </cell>
          <cell r="N15">
            <v>1599</v>
          </cell>
          <cell r="O15">
            <v>0</v>
          </cell>
          <cell r="P15">
            <v>1599</v>
          </cell>
          <cell r="Q15">
            <v>2053</v>
          </cell>
          <cell r="R15">
            <v>2053</v>
          </cell>
        </row>
        <row r="16">
          <cell r="E16" t="str">
            <v>BAINBRIDGE ISLAND</v>
          </cell>
          <cell r="F16">
            <v>295</v>
          </cell>
          <cell r="G16">
            <v>0</v>
          </cell>
          <cell r="I16">
            <v>4</v>
          </cell>
          <cell r="J16">
            <v>0</v>
          </cell>
          <cell r="K16">
            <v>299</v>
          </cell>
          <cell r="L16">
            <v>3945</v>
          </cell>
          <cell r="M16">
            <v>7.5792141951837769E-2</v>
          </cell>
          <cell r="N16">
            <v>299</v>
          </cell>
          <cell r="O16">
            <v>0</v>
          </cell>
          <cell r="P16">
            <v>299</v>
          </cell>
          <cell r="Q16">
            <v>299</v>
          </cell>
          <cell r="R16">
            <v>299</v>
          </cell>
        </row>
        <row r="17">
          <cell r="E17" t="str">
            <v>BATTLE GROUND</v>
          </cell>
          <cell r="F17">
            <v>1091</v>
          </cell>
          <cell r="G17">
            <v>0</v>
          </cell>
          <cell r="I17">
            <v>47</v>
          </cell>
          <cell r="J17">
            <v>6</v>
          </cell>
          <cell r="K17">
            <v>1144</v>
          </cell>
          <cell r="L17">
            <v>11033</v>
          </cell>
          <cell r="M17">
            <v>0.10368893320039881</v>
          </cell>
          <cell r="N17">
            <v>1144</v>
          </cell>
          <cell r="O17">
            <v>0</v>
          </cell>
          <cell r="P17">
            <v>1144</v>
          </cell>
          <cell r="Q17">
            <v>1370.5</v>
          </cell>
          <cell r="R17">
            <v>1370.5</v>
          </cell>
        </row>
        <row r="18">
          <cell r="E18" t="str">
            <v>BELLEVUE</v>
          </cell>
          <cell r="F18">
            <v>1517</v>
          </cell>
          <cell r="G18">
            <v>0</v>
          </cell>
          <cell r="I18">
            <v>29</v>
          </cell>
          <cell r="J18">
            <v>4</v>
          </cell>
          <cell r="K18">
            <v>1550</v>
          </cell>
          <cell r="L18">
            <v>18900</v>
          </cell>
          <cell r="M18">
            <v>8.2010582010582006E-2</v>
          </cell>
          <cell r="N18">
            <v>1550</v>
          </cell>
          <cell r="O18">
            <v>0</v>
          </cell>
          <cell r="P18">
            <v>1550</v>
          </cell>
          <cell r="Q18">
            <v>1979.5</v>
          </cell>
          <cell r="R18">
            <v>1979.5</v>
          </cell>
        </row>
        <row r="19">
          <cell r="E19" t="str">
            <v>BELLINGHAM</v>
          </cell>
          <cell r="F19">
            <v>1787</v>
          </cell>
          <cell r="G19">
            <v>0</v>
          </cell>
          <cell r="I19">
            <v>41</v>
          </cell>
          <cell r="J19">
            <v>6</v>
          </cell>
          <cell r="K19">
            <v>1834</v>
          </cell>
          <cell r="L19">
            <v>12811</v>
          </cell>
          <cell r="M19">
            <v>0.1431582234017641</v>
          </cell>
          <cell r="N19">
            <v>1834</v>
          </cell>
          <cell r="O19">
            <v>0</v>
          </cell>
          <cell r="P19">
            <v>1834</v>
          </cell>
          <cell r="Q19">
            <v>2405.5</v>
          </cell>
          <cell r="R19">
            <v>2405.5</v>
          </cell>
        </row>
        <row r="20">
          <cell r="E20" t="str">
            <v>BENGE</v>
          </cell>
          <cell r="F20">
            <v>1</v>
          </cell>
          <cell r="G20">
            <v>0</v>
          </cell>
          <cell r="I20">
            <v>0</v>
          </cell>
          <cell r="J20">
            <v>0</v>
          </cell>
          <cell r="K20">
            <v>1</v>
          </cell>
          <cell r="L20">
            <v>16</v>
          </cell>
          <cell r="M20">
            <v>6.25E-2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E21" t="str">
            <v>BETHEL</v>
          </cell>
          <cell r="F21">
            <v>1715</v>
          </cell>
          <cell r="G21">
            <v>0</v>
          </cell>
          <cell r="I21">
            <v>163</v>
          </cell>
          <cell r="J21">
            <v>6</v>
          </cell>
          <cell r="K21">
            <v>1884</v>
          </cell>
          <cell r="L21">
            <v>15332</v>
          </cell>
          <cell r="M21">
            <v>0.12288025045656144</v>
          </cell>
          <cell r="N21">
            <v>1884</v>
          </cell>
          <cell r="O21">
            <v>0</v>
          </cell>
          <cell r="P21">
            <v>1884</v>
          </cell>
          <cell r="Q21">
            <v>2480.5</v>
          </cell>
          <cell r="R21">
            <v>2480.5</v>
          </cell>
        </row>
        <row r="22">
          <cell r="E22" t="str">
            <v>BICKLETON</v>
          </cell>
          <cell r="F22">
            <v>21</v>
          </cell>
          <cell r="G22">
            <v>0</v>
          </cell>
          <cell r="I22">
            <v>0</v>
          </cell>
          <cell r="J22">
            <v>0</v>
          </cell>
          <cell r="K22">
            <v>21</v>
          </cell>
          <cell r="L22">
            <v>53</v>
          </cell>
          <cell r="M22">
            <v>0.39622641509433965</v>
          </cell>
          <cell r="N22">
            <v>21</v>
          </cell>
          <cell r="O22">
            <v>21</v>
          </cell>
          <cell r="P22">
            <v>21</v>
          </cell>
          <cell r="Q22">
            <v>41.829225000000015</v>
          </cell>
          <cell r="R22">
            <v>41.829225000000015</v>
          </cell>
        </row>
        <row r="23">
          <cell r="E23" t="str">
            <v>BLAINE</v>
          </cell>
          <cell r="F23">
            <v>157</v>
          </cell>
          <cell r="G23">
            <v>0</v>
          </cell>
          <cell r="I23">
            <v>7</v>
          </cell>
          <cell r="J23">
            <v>0</v>
          </cell>
          <cell r="K23">
            <v>164</v>
          </cell>
          <cell r="L23">
            <v>1593</v>
          </cell>
          <cell r="M23">
            <v>0.1029504080351538</v>
          </cell>
          <cell r="N23">
            <v>164</v>
          </cell>
          <cell r="O23">
            <v>0</v>
          </cell>
          <cell r="P23">
            <v>164</v>
          </cell>
          <cell r="Q23">
            <v>164</v>
          </cell>
          <cell r="R23">
            <v>164</v>
          </cell>
        </row>
        <row r="24">
          <cell r="E24" t="str">
            <v>BOISTFORT</v>
          </cell>
          <cell r="F24">
            <v>32</v>
          </cell>
          <cell r="G24">
            <v>0</v>
          </cell>
          <cell r="I24">
            <v>3</v>
          </cell>
          <cell r="J24">
            <v>0</v>
          </cell>
          <cell r="K24">
            <v>35</v>
          </cell>
          <cell r="L24">
            <v>269</v>
          </cell>
          <cell r="M24">
            <v>0.13011152416356878</v>
          </cell>
          <cell r="N24">
            <v>35</v>
          </cell>
          <cell r="O24">
            <v>0</v>
          </cell>
          <cell r="P24">
            <v>35</v>
          </cell>
          <cell r="Q24">
            <v>35</v>
          </cell>
          <cell r="R24">
            <v>35</v>
          </cell>
        </row>
        <row r="25">
          <cell r="E25" t="str">
            <v>BREMERTON</v>
          </cell>
          <cell r="F25">
            <v>1872</v>
          </cell>
          <cell r="G25">
            <v>0</v>
          </cell>
          <cell r="I25">
            <v>85</v>
          </cell>
          <cell r="J25">
            <v>7</v>
          </cell>
          <cell r="K25">
            <v>1964</v>
          </cell>
          <cell r="L25">
            <v>8426</v>
          </cell>
          <cell r="M25">
            <v>0.23308806076430097</v>
          </cell>
          <cell r="N25">
            <v>1964</v>
          </cell>
          <cell r="O25">
            <v>1964</v>
          </cell>
          <cell r="P25">
            <v>1964</v>
          </cell>
          <cell r="Q25">
            <v>2600.5</v>
          </cell>
          <cell r="R25">
            <v>2600.5</v>
          </cell>
        </row>
        <row r="26">
          <cell r="E26" t="str">
            <v>BREWSTER</v>
          </cell>
          <cell r="F26">
            <v>233</v>
          </cell>
          <cell r="G26">
            <v>0</v>
          </cell>
          <cell r="I26">
            <v>1</v>
          </cell>
          <cell r="J26">
            <v>0</v>
          </cell>
          <cell r="K26">
            <v>234</v>
          </cell>
          <cell r="L26">
            <v>896</v>
          </cell>
          <cell r="M26">
            <v>0.2611607142857143</v>
          </cell>
          <cell r="N26">
            <v>234</v>
          </cell>
          <cell r="O26">
            <v>234</v>
          </cell>
          <cell r="P26">
            <v>234</v>
          </cell>
          <cell r="Q26">
            <v>331.72320000000002</v>
          </cell>
          <cell r="R26">
            <v>331.72320000000002</v>
          </cell>
        </row>
        <row r="27">
          <cell r="E27" t="str">
            <v>BRIDGEPORT</v>
          </cell>
          <cell r="F27">
            <v>232</v>
          </cell>
          <cell r="G27">
            <v>0</v>
          </cell>
          <cell r="I27">
            <v>1</v>
          </cell>
          <cell r="J27">
            <v>0</v>
          </cell>
          <cell r="K27">
            <v>233</v>
          </cell>
          <cell r="L27">
            <v>634</v>
          </cell>
          <cell r="M27">
            <v>0.36750788643533122</v>
          </cell>
          <cell r="N27">
            <v>233</v>
          </cell>
          <cell r="O27">
            <v>233</v>
          </cell>
          <cell r="P27">
            <v>233</v>
          </cell>
          <cell r="Q27">
            <v>434.62324999999998</v>
          </cell>
          <cell r="R27">
            <v>434.62324999999998</v>
          </cell>
        </row>
        <row r="28">
          <cell r="E28" t="str">
            <v>BRINNON</v>
          </cell>
          <cell r="F28">
            <v>64</v>
          </cell>
          <cell r="G28">
            <v>0</v>
          </cell>
          <cell r="I28">
            <v>1</v>
          </cell>
          <cell r="J28">
            <v>0</v>
          </cell>
          <cell r="K28">
            <v>65</v>
          </cell>
          <cell r="L28">
            <v>157</v>
          </cell>
          <cell r="M28">
            <v>0.4140127388535032</v>
          </cell>
          <cell r="N28">
            <v>65</v>
          </cell>
          <cell r="O28">
            <v>65</v>
          </cell>
          <cell r="P28">
            <v>65</v>
          </cell>
          <cell r="Q28">
            <v>135.079025</v>
          </cell>
          <cell r="R28">
            <v>135.079025</v>
          </cell>
        </row>
        <row r="29">
          <cell r="E29" t="str">
            <v>BURLINGTON-EDISON</v>
          </cell>
          <cell r="F29">
            <v>438</v>
          </cell>
          <cell r="G29">
            <v>0</v>
          </cell>
          <cell r="I29">
            <v>20</v>
          </cell>
          <cell r="J29">
            <v>0</v>
          </cell>
          <cell r="K29">
            <v>458</v>
          </cell>
          <cell r="L29">
            <v>3634</v>
          </cell>
          <cell r="M29">
            <v>0.12603192074848651</v>
          </cell>
          <cell r="N29">
            <v>458</v>
          </cell>
          <cell r="O29">
            <v>0</v>
          </cell>
          <cell r="P29">
            <v>458</v>
          </cell>
          <cell r="Q29">
            <v>458</v>
          </cell>
          <cell r="R29">
            <v>458</v>
          </cell>
        </row>
        <row r="30">
          <cell r="E30" t="str">
            <v>CAMAS</v>
          </cell>
          <cell r="F30">
            <v>343</v>
          </cell>
          <cell r="G30">
            <v>0</v>
          </cell>
          <cell r="I30">
            <v>19</v>
          </cell>
          <cell r="J30">
            <v>4</v>
          </cell>
          <cell r="K30">
            <v>366</v>
          </cell>
          <cell r="L30">
            <v>3413</v>
          </cell>
          <cell r="M30">
            <v>0.1072370348666862</v>
          </cell>
          <cell r="N30">
            <v>366</v>
          </cell>
          <cell r="O30">
            <v>0</v>
          </cell>
          <cell r="P30">
            <v>366</v>
          </cell>
          <cell r="Q30">
            <v>366</v>
          </cell>
          <cell r="R30">
            <v>366</v>
          </cell>
        </row>
        <row r="31">
          <cell r="E31" t="str">
            <v>CAPE FLATTERY</v>
          </cell>
          <cell r="F31">
            <v>153</v>
          </cell>
          <cell r="G31">
            <v>0</v>
          </cell>
          <cell r="I31">
            <v>16</v>
          </cell>
          <cell r="J31">
            <v>0</v>
          </cell>
          <cell r="K31">
            <v>169</v>
          </cell>
          <cell r="L31">
            <v>642</v>
          </cell>
          <cell r="M31">
            <v>0.26323987538940807</v>
          </cell>
          <cell r="N31">
            <v>169</v>
          </cell>
          <cell r="O31">
            <v>169</v>
          </cell>
          <cell r="P31">
            <v>169</v>
          </cell>
          <cell r="Q31">
            <v>241.02264999999997</v>
          </cell>
          <cell r="R31">
            <v>241.02264999999997</v>
          </cell>
        </row>
        <row r="32">
          <cell r="E32" t="str">
            <v>CARBONADO</v>
          </cell>
          <cell r="F32">
            <v>23</v>
          </cell>
          <cell r="G32">
            <v>0</v>
          </cell>
          <cell r="I32">
            <v>0</v>
          </cell>
          <cell r="J32">
            <v>0</v>
          </cell>
          <cell r="K32">
            <v>23</v>
          </cell>
          <cell r="L32">
            <v>200</v>
          </cell>
          <cell r="M32">
            <v>0.115</v>
          </cell>
          <cell r="N32">
            <v>23</v>
          </cell>
          <cell r="O32">
            <v>0</v>
          </cell>
          <cell r="P32">
            <v>23</v>
          </cell>
          <cell r="Q32">
            <v>23</v>
          </cell>
          <cell r="R32">
            <v>23</v>
          </cell>
        </row>
        <row r="33">
          <cell r="E33" t="str">
            <v>CASCADE</v>
          </cell>
          <cell r="F33">
            <v>277</v>
          </cell>
          <cell r="G33">
            <v>0</v>
          </cell>
          <cell r="I33">
            <v>3</v>
          </cell>
          <cell r="J33">
            <v>0</v>
          </cell>
          <cell r="K33">
            <v>280</v>
          </cell>
          <cell r="L33">
            <v>1738</v>
          </cell>
          <cell r="M33">
            <v>0.1611047180667434</v>
          </cell>
          <cell r="N33">
            <v>280</v>
          </cell>
          <cell r="O33">
            <v>280</v>
          </cell>
          <cell r="P33">
            <v>280</v>
          </cell>
          <cell r="Q33">
            <v>286.91470000000004</v>
          </cell>
          <cell r="R33">
            <v>286.91470000000004</v>
          </cell>
        </row>
        <row r="34">
          <cell r="E34" t="str">
            <v>CASHMERE</v>
          </cell>
          <cell r="F34">
            <v>255</v>
          </cell>
          <cell r="G34">
            <v>0</v>
          </cell>
          <cell r="I34">
            <v>3</v>
          </cell>
          <cell r="J34">
            <v>0</v>
          </cell>
          <cell r="K34">
            <v>258</v>
          </cell>
          <cell r="L34">
            <v>1485</v>
          </cell>
          <cell r="M34">
            <v>0.17373737373737375</v>
          </cell>
          <cell r="N34">
            <v>258</v>
          </cell>
          <cell r="O34">
            <v>258</v>
          </cell>
          <cell r="P34">
            <v>258</v>
          </cell>
          <cell r="Q34">
            <v>277.97775000000001</v>
          </cell>
          <cell r="R34">
            <v>277.97775000000001</v>
          </cell>
        </row>
        <row r="35">
          <cell r="E35" t="str">
            <v>CASTLE ROCK</v>
          </cell>
          <cell r="F35">
            <v>272</v>
          </cell>
          <cell r="G35">
            <v>0</v>
          </cell>
          <cell r="I35">
            <v>12</v>
          </cell>
          <cell r="J35">
            <v>0</v>
          </cell>
          <cell r="K35">
            <v>284</v>
          </cell>
          <cell r="L35">
            <v>1734</v>
          </cell>
          <cell r="M35">
            <v>0.1637831603229527</v>
          </cell>
          <cell r="N35">
            <v>284</v>
          </cell>
          <cell r="O35">
            <v>284</v>
          </cell>
          <cell r="P35">
            <v>284</v>
          </cell>
          <cell r="Q35">
            <v>294.38209999999998</v>
          </cell>
          <cell r="R35">
            <v>294.38209999999998</v>
          </cell>
        </row>
        <row r="36">
          <cell r="E36" t="str">
            <v>CENTERVILLE</v>
          </cell>
          <cell r="F36">
            <v>31</v>
          </cell>
          <cell r="G36">
            <v>0</v>
          </cell>
          <cell r="I36">
            <v>0</v>
          </cell>
          <cell r="J36">
            <v>0</v>
          </cell>
          <cell r="K36">
            <v>31</v>
          </cell>
          <cell r="L36">
            <v>127</v>
          </cell>
          <cell r="M36">
            <v>0.24409448818897639</v>
          </cell>
          <cell r="N36">
            <v>31</v>
          </cell>
          <cell r="O36">
            <v>31</v>
          </cell>
          <cell r="P36">
            <v>31</v>
          </cell>
          <cell r="Q36">
            <v>41.600275000000011</v>
          </cell>
          <cell r="R36">
            <v>41.600275000000011</v>
          </cell>
        </row>
        <row r="37">
          <cell r="E37" t="str">
            <v>CENTRAL KITSAP</v>
          </cell>
          <cell r="F37">
            <v>1295</v>
          </cell>
          <cell r="G37">
            <v>0</v>
          </cell>
          <cell r="I37">
            <v>72</v>
          </cell>
          <cell r="J37">
            <v>5</v>
          </cell>
          <cell r="K37">
            <v>1372</v>
          </cell>
          <cell r="L37">
            <v>14314</v>
          </cell>
          <cell r="M37">
            <v>9.5850216571189042E-2</v>
          </cell>
          <cell r="N37">
            <v>1372</v>
          </cell>
          <cell r="O37">
            <v>0</v>
          </cell>
          <cell r="P37">
            <v>1372</v>
          </cell>
          <cell r="Q37">
            <v>1712.5</v>
          </cell>
          <cell r="R37">
            <v>1712.5</v>
          </cell>
        </row>
        <row r="38">
          <cell r="E38" t="str">
            <v>CENTRAL VALLEY</v>
          </cell>
          <cell r="F38">
            <v>1183</v>
          </cell>
          <cell r="G38">
            <v>0</v>
          </cell>
          <cell r="I38">
            <v>52</v>
          </cell>
          <cell r="J38">
            <v>0</v>
          </cell>
          <cell r="K38">
            <v>1235</v>
          </cell>
          <cell r="L38">
            <v>12931</v>
          </cell>
          <cell r="M38">
            <v>9.5506921351790272E-2</v>
          </cell>
          <cell r="N38">
            <v>1235</v>
          </cell>
          <cell r="O38">
            <v>0</v>
          </cell>
          <cell r="P38">
            <v>1235</v>
          </cell>
          <cell r="Q38">
            <v>1507</v>
          </cell>
          <cell r="R38">
            <v>1507</v>
          </cell>
        </row>
        <row r="39">
          <cell r="E39" t="str">
            <v>CENTRALIA</v>
          </cell>
          <cell r="F39">
            <v>765</v>
          </cell>
          <cell r="G39">
            <v>0</v>
          </cell>
          <cell r="I39">
            <v>39</v>
          </cell>
          <cell r="J39">
            <v>1</v>
          </cell>
          <cell r="K39">
            <v>805</v>
          </cell>
          <cell r="L39">
            <v>4355</v>
          </cell>
          <cell r="M39">
            <v>0.18484500574052812</v>
          </cell>
          <cell r="N39">
            <v>805</v>
          </cell>
          <cell r="O39">
            <v>805</v>
          </cell>
          <cell r="P39">
            <v>805</v>
          </cell>
          <cell r="Q39">
            <v>899.86824999999999</v>
          </cell>
          <cell r="R39">
            <v>899.86824999999999</v>
          </cell>
        </row>
        <row r="40">
          <cell r="E40" t="str">
            <v>CHEHALIS</v>
          </cell>
          <cell r="F40">
            <v>634</v>
          </cell>
          <cell r="G40">
            <v>0</v>
          </cell>
          <cell r="I40">
            <v>9</v>
          </cell>
          <cell r="J40">
            <v>0</v>
          </cell>
          <cell r="K40">
            <v>643</v>
          </cell>
          <cell r="L40">
            <v>2972</v>
          </cell>
          <cell r="M40">
            <v>0.21635262449528936</v>
          </cell>
          <cell r="N40">
            <v>643</v>
          </cell>
          <cell r="O40">
            <v>643</v>
          </cell>
          <cell r="P40">
            <v>643</v>
          </cell>
          <cell r="Q40">
            <v>777.97180000000003</v>
          </cell>
          <cell r="R40">
            <v>777.97180000000003</v>
          </cell>
        </row>
        <row r="41">
          <cell r="E41" t="str">
            <v>CHENEY</v>
          </cell>
          <cell r="F41">
            <v>829</v>
          </cell>
          <cell r="G41">
            <v>0</v>
          </cell>
          <cell r="I41">
            <v>25</v>
          </cell>
          <cell r="J41">
            <v>2</v>
          </cell>
          <cell r="K41">
            <v>856</v>
          </cell>
          <cell r="L41">
            <v>4158</v>
          </cell>
          <cell r="M41">
            <v>0.20586820586820587</v>
          </cell>
          <cell r="N41">
            <v>856</v>
          </cell>
          <cell r="O41">
            <v>856</v>
          </cell>
          <cell r="P41">
            <v>856</v>
          </cell>
          <cell r="Q41">
            <v>1012.1377</v>
          </cell>
          <cell r="R41">
            <v>1012.1377</v>
          </cell>
        </row>
        <row r="42">
          <cell r="E42" t="str">
            <v>CHEWELAH</v>
          </cell>
          <cell r="F42">
            <v>254</v>
          </cell>
          <cell r="G42">
            <v>0</v>
          </cell>
          <cell r="I42">
            <v>8</v>
          </cell>
          <cell r="J42">
            <v>0</v>
          </cell>
          <cell r="K42">
            <v>262</v>
          </cell>
          <cell r="L42">
            <v>1324</v>
          </cell>
          <cell r="M42">
            <v>0.19788519637462235</v>
          </cell>
          <cell r="N42">
            <v>262</v>
          </cell>
          <cell r="O42">
            <v>262</v>
          </cell>
          <cell r="P42">
            <v>262</v>
          </cell>
          <cell r="Q42">
            <v>303.79059999999998</v>
          </cell>
          <cell r="R42">
            <v>303.79059999999998</v>
          </cell>
        </row>
        <row r="43">
          <cell r="E43" t="str">
            <v>CHIMACUM</v>
          </cell>
          <cell r="F43">
            <v>252</v>
          </cell>
          <cell r="G43">
            <v>0</v>
          </cell>
          <cell r="I43">
            <v>6</v>
          </cell>
          <cell r="J43">
            <v>0</v>
          </cell>
          <cell r="K43">
            <v>258</v>
          </cell>
          <cell r="L43">
            <v>1395</v>
          </cell>
          <cell r="M43">
            <v>0.18494623655913978</v>
          </cell>
          <cell r="N43">
            <v>258</v>
          </cell>
          <cell r="O43">
            <v>258</v>
          </cell>
          <cell r="P43">
            <v>258</v>
          </cell>
          <cell r="Q43">
            <v>288.49424999999997</v>
          </cell>
          <cell r="R43">
            <v>288.49424999999997</v>
          </cell>
        </row>
        <row r="44">
          <cell r="E44" t="str">
            <v>CLARKSTON</v>
          </cell>
          <cell r="F44">
            <v>856</v>
          </cell>
          <cell r="G44">
            <v>0</v>
          </cell>
          <cell r="I44">
            <v>12</v>
          </cell>
          <cell r="J44">
            <v>0</v>
          </cell>
          <cell r="K44">
            <v>868</v>
          </cell>
          <cell r="L44">
            <v>3853</v>
          </cell>
          <cell r="M44">
            <v>0.22527900337399429</v>
          </cell>
          <cell r="N44">
            <v>868</v>
          </cell>
          <cell r="O44">
            <v>868</v>
          </cell>
          <cell r="P44">
            <v>868</v>
          </cell>
          <cell r="Q44">
            <v>1080.8532249999998</v>
          </cell>
          <cell r="R44">
            <v>1080.8532249999998</v>
          </cell>
        </row>
        <row r="45">
          <cell r="E45" t="str">
            <v>CLE ELUM-ROSLYN</v>
          </cell>
          <cell r="F45">
            <v>95</v>
          </cell>
          <cell r="G45">
            <v>0</v>
          </cell>
          <cell r="I45">
            <v>6</v>
          </cell>
          <cell r="J45">
            <v>1</v>
          </cell>
          <cell r="K45">
            <v>102</v>
          </cell>
          <cell r="L45">
            <v>1112</v>
          </cell>
          <cell r="M45">
            <v>9.172661870503597E-2</v>
          </cell>
          <cell r="N45">
            <v>102</v>
          </cell>
          <cell r="O45">
            <v>0</v>
          </cell>
          <cell r="P45">
            <v>102</v>
          </cell>
          <cell r="Q45">
            <v>102</v>
          </cell>
          <cell r="R45">
            <v>102</v>
          </cell>
        </row>
        <row r="46">
          <cell r="E46" t="str">
            <v>CLOVER PARK</v>
          </cell>
          <cell r="F46">
            <v>3172</v>
          </cell>
          <cell r="G46">
            <v>0</v>
          </cell>
          <cell r="I46">
            <v>53</v>
          </cell>
          <cell r="J46">
            <v>17</v>
          </cell>
          <cell r="K46">
            <v>3242</v>
          </cell>
          <cell r="L46">
            <v>16443</v>
          </cell>
          <cell r="M46">
            <v>0.19716596728090982</v>
          </cell>
          <cell r="N46">
            <v>3242</v>
          </cell>
          <cell r="O46">
            <v>3242</v>
          </cell>
          <cell r="P46">
            <v>3242</v>
          </cell>
          <cell r="Q46">
            <v>5007.5</v>
          </cell>
          <cell r="R46">
            <v>5007.5</v>
          </cell>
        </row>
        <row r="47">
          <cell r="E47" t="str">
            <v>COLFAX</v>
          </cell>
          <cell r="F47">
            <v>91</v>
          </cell>
          <cell r="G47">
            <v>0</v>
          </cell>
          <cell r="I47">
            <v>1</v>
          </cell>
          <cell r="J47">
            <v>0</v>
          </cell>
          <cell r="K47">
            <v>92</v>
          </cell>
          <cell r="L47">
            <v>831</v>
          </cell>
          <cell r="M47">
            <v>0.11070998796630566</v>
          </cell>
          <cell r="N47">
            <v>92</v>
          </cell>
          <cell r="O47">
            <v>0</v>
          </cell>
          <cell r="P47">
            <v>92</v>
          </cell>
          <cell r="Q47">
            <v>92</v>
          </cell>
          <cell r="R47">
            <v>92</v>
          </cell>
        </row>
        <row r="48">
          <cell r="E48" t="str">
            <v>COLLEGE PLACE</v>
          </cell>
          <cell r="F48">
            <v>261</v>
          </cell>
          <cell r="G48">
            <v>0</v>
          </cell>
          <cell r="I48">
            <v>14</v>
          </cell>
          <cell r="J48">
            <v>0</v>
          </cell>
          <cell r="K48">
            <v>275</v>
          </cell>
          <cell r="L48">
            <v>1805</v>
          </cell>
          <cell r="M48">
            <v>0.1523545706371191</v>
          </cell>
          <cell r="N48">
            <v>275</v>
          </cell>
          <cell r="O48">
            <v>275</v>
          </cell>
          <cell r="P48">
            <v>275</v>
          </cell>
          <cell r="Q48">
            <v>275</v>
          </cell>
          <cell r="R48">
            <v>275</v>
          </cell>
        </row>
        <row r="49">
          <cell r="E49" t="str">
            <v>COLTON</v>
          </cell>
          <cell r="F49">
            <v>26</v>
          </cell>
          <cell r="G49">
            <v>0</v>
          </cell>
          <cell r="I49">
            <v>0</v>
          </cell>
          <cell r="J49">
            <v>0</v>
          </cell>
          <cell r="K49">
            <v>26</v>
          </cell>
          <cell r="L49">
            <v>230</v>
          </cell>
          <cell r="M49">
            <v>0.11304347826086956</v>
          </cell>
          <cell r="N49">
            <v>26</v>
          </cell>
          <cell r="O49">
            <v>0</v>
          </cell>
          <cell r="P49">
            <v>26</v>
          </cell>
          <cell r="Q49">
            <v>26</v>
          </cell>
          <cell r="R49">
            <v>26</v>
          </cell>
        </row>
        <row r="50">
          <cell r="E50" t="str">
            <v>COLUMBIA (STEV)</v>
          </cell>
          <cell r="F50">
            <v>49</v>
          </cell>
          <cell r="G50">
            <v>0</v>
          </cell>
          <cell r="I50">
            <v>5</v>
          </cell>
          <cell r="J50">
            <v>0</v>
          </cell>
          <cell r="K50">
            <v>54</v>
          </cell>
          <cell r="L50">
            <v>259</v>
          </cell>
          <cell r="M50">
            <v>0.20849420849420849</v>
          </cell>
          <cell r="N50">
            <v>54</v>
          </cell>
          <cell r="O50">
            <v>54</v>
          </cell>
          <cell r="P50">
            <v>54</v>
          </cell>
          <cell r="Q50">
            <v>64.235849999999999</v>
          </cell>
          <cell r="R50">
            <v>64.235849999999999</v>
          </cell>
        </row>
        <row r="51">
          <cell r="E51" t="str">
            <v>COLUMBIA (WALLA)</v>
          </cell>
          <cell r="F51">
            <v>42</v>
          </cell>
          <cell r="G51">
            <v>0</v>
          </cell>
          <cell r="I51">
            <v>6</v>
          </cell>
          <cell r="J51">
            <v>1</v>
          </cell>
          <cell r="K51">
            <v>49</v>
          </cell>
          <cell r="L51">
            <v>873</v>
          </cell>
          <cell r="M51">
            <v>5.6128293241695305E-2</v>
          </cell>
          <cell r="N51">
            <v>49</v>
          </cell>
          <cell r="O51">
            <v>0</v>
          </cell>
          <cell r="P51">
            <v>49</v>
          </cell>
          <cell r="Q51">
            <v>49</v>
          </cell>
          <cell r="R51">
            <v>49</v>
          </cell>
        </row>
        <row r="52">
          <cell r="E52" t="str">
            <v>COLVILLE</v>
          </cell>
          <cell r="F52">
            <v>489</v>
          </cell>
          <cell r="G52">
            <v>0</v>
          </cell>
          <cell r="I52">
            <v>13</v>
          </cell>
          <cell r="J52">
            <v>0</v>
          </cell>
          <cell r="K52">
            <v>502</v>
          </cell>
          <cell r="L52">
            <v>2878</v>
          </cell>
          <cell r="M52">
            <v>0.17442668519805421</v>
          </cell>
          <cell r="N52">
            <v>502</v>
          </cell>
          <cell r="O52">
            <v>502</v>
          </cell>
          <cell r="P52">
            <v>502</v>
          </cell>
          <cell r="Q52">
            <v>542.20570000000009</v>
          </cell>
          <cell r="R52">
            <v>542.20570000000009</v>
          </cell>
        </row>
        <row r="53">
          <cell r="E53" t="str">
            <v>CONCRETE</v>
          </cell>
          <cell r="F53">
            <v>232</v>
          </cell>
          <cell r="G53">
            <v>0</v>
          </cell>
          <cell r="I53">
            <v>13</v>
          </cell>
          <cell r="J53">
            <v>0</v>
          </cell>
          <cell r="K53">
            <v>245</v>
          </cell>
          <cell r="L53">
            <v>990</v>
          </cell>
          <cell r="M53">
            <v>0.24747474747474749</v>
          </cell>
          <cell r="N53">
            <v>245</v>
          </cell>
          <cell r="O53">
            <v>245</v>
          </cell>
          <cell r="P53">
            <v>245</v>
          </cell>
          <cell r="Q53">
            <v>332.65174999999999</v>
          </cell>
          <cell r="R53">
            <v>332.65174999999999</v>
          </cell>
        </row>
        <row r="54">
          <cell r="E54" t="str">
            <v>CONWAY</v>
          </cell>
          <cell r="F54">
            <v>87</v>
          </cell>
          <cell r="G54">
            <v>0</v>
          </cell>
          <cell r="I54">
            <v>3</v>
          </cell>
          <cell r="J54">
            <v>0</v>
          </cell>
          <cell r="K54">
            <v>90</v>
          </cell>
          <cell r="L54">
            <v>711</v>
          </cell>
          <cell r="M54">
            <v>0.12658227848101267</v>
          </cell>
          <cell r="N54">
            <v>90</v>
          </cell>
          <cell r="O54">
            <v>0</v>
          </cell>
          <cell r="P54">
            <v>90</v>
          </cell>
          <cell r="Q54">
            <v>90</v>
          </cell>
          <cell r="R54">
            <v>90</v>
          </cell>
        </row>
        <row r="55">
          <cell r="E55" t="str">
            <v>COSMOPOLIS</v>
          </cell>
          <cell r="F55">
            <v>33</v>
          </cell>
          <cell r="G55">
            <v>0</v>
          </cell>
          <cell r="I55">
            <v>3</v>
          </cell>
          <cell r="J55">
            <v>0</v>
          </cell>
          <cell r="K55">
            <v>36</v>
          </cell>
          <cell r="L55">
            <v>377</v>
          </cell>
          <cell r="M55">
            <v>9.5490716180371346E-2</v>
          </cell>
          <cell r="N55">
            <v>36</v>
          </cell>
          <cell r="O55">
            <v>0</v>
          </cell>
          <cell r="P55">
            <v>36</v>
          </cell>
          <cell r="Q55">
            <v>36</v>
          </cell>
          <cell r="R55">
            <v>36</v>
          </cell>
        </row>
        <row r="56">
          <cell r="E56" t="str">
            <v>COULEE-HARTLINE</v>
          </cell>
          <cell r="F56">
            <v>38</v>
          </cell>
          <cell r="G56">
            <v>0</v>
          </cell>
          <cell r="I56">
            <v>0</v>
          </cell>
          <cell r="J56">
            <v>0</v>
          </cell>
          <cell r="K56">
            <v>38</v>
          </cell>
          <cell r="L56">
            <v>364</v>
          </cell>
          <cell r="M56">
            <v>0.1043956043956044</v>
          </cell>
          <cell r="N56">
            <v>38</v>
          </cell>
          <cell r="O56">
            <v>0</v>
          </cell>
          <cell r="P56">
            <v>38</v>
          </cell>
          <cell r="Q56">
            <v>38</v>
          </cell>
          <cell r="R56">
            <v>38</v>
          </cell>
        </row>
        <row r="57">
          <cell r="E57" t="str">
            <v>COUPEVILLE</v>
          </cell>
          <cell r="F57">
            <v>148</v>
          </cell>
          <cell r="G57">
            <v>0</v>
          </cell>
          <cell r="I57">
            <v>10</v>
          </cell>
          <cell r="J57">
            <v>0</v>
          </cell>
          <cell r="K57">
            <v>158</v>
          </cell>
          <cell r="L57">
            <v>1219</v>
          </cell>
          <cell r="M57">
            <v>0.12961443806398687</v>
          </cell>
          <cell r="N57">
            <v>158</v>
          </cell>
          <cell r="O57">
            <v>0</v>
          </cell>
          <cell r="P57">
            <v>158</v>
          </cell>
          <cell r="Q57">
            <v>158</v>
          </cell>
          <cell r="R57">
            <v>158</v>
          </cell>
        </row>
        <row r="58">
          <cell r="E58" t="str">
            <v>CRESCENT</v>
          </cell>
          <cell r="F58">
            <v>118</v>
          </cell>
          <cell r="G58">
            <v>0</v>
          </cell>
          <cell r="I58">
            <v>5</v>
          </cell>
          <cell r="J58">
            <v>0</v>
          </cell>
          <cell r="K58">
            <v>123</v>
          </cell>
          <cell r="L58">
            <v>461</v>
          </cell>
          <cell r="M58">
            <v>0.26681127982646419</v>
          </cell>
          <cell r="N58">
            <v>123</v>
          </cell>
          <cell r="O58">
            <v>123</v>
          </cell>
          <cell r="P58">
            <v>123</v>
          </cell>
          <cell r="Q58">
            <v>177.186825</v>
          </cell>
          <cell r="R58">
            <v>177.186825</v>
          </cell>
        </row>
        <row r="59">
          <cell r="E59" t="str">
            <v>CRESTON</v>
          </cell>
          <cell r="F59">
            <v>37</v>
          </cell>
          <cell r="G59">
            <v>0</v>
          </cell>
          <cell r="I59">
            <v>1</v>
          </cell>
          <cell r="J59">
            <v>0</v>
          </cell>
          <cell r="K59">
            <v>38</v>
          </cell>
          <cell r="L59">
            <v>155</v>
          </cell>
          <cell r="M59">
            <v>0.24516129032258063</v>
          </cell>
          <cell r="N59">
            <v>38</v>
          </cell>
          <cell r="O59">
            <v>38</v>
          </cell>
          <cell r="P59">
            <v>38</v>
          </cell>
          <cell r="Q59">
            <v>51.185375000000001</v>
          </cell>
          <cell r="R59">
            <v>51.185375000000001</v>
          </cell>
        </row>
        <row r="60">
          <cell r="E60" t="str">
            <v>CURLEW</v>
          </cell>
          <cell r="F60">
            <v>98</v>
          </cell>
          <cell r="G60">
            <v>0</v>
          </cell>
          <cell r="I60">
            <v>3</v>
          </cell>
          <cell r="J60">
            <v>0</v>
          </cell>
          <cell r="K60">
            <v>101</v>
          </cell>
          <cell r="L60">
            <v>433</v>
          </cell>
          <cell r="M60">
            <v>0.23325635103926096</v>
          </cell>
          <cell r="N60">
            <v>101</v>
          </cell>
          <cell r="O60">
            <v>101</v>
          </cell>
          <cell r="P60">
            <v>101</v>
          </cell>
          <cell r="Q60">
            <v>130.10172499999999</v>
          </cell>
          <cell r="R60">
            <v>130.10172499999999</v>
          </cell>
        </row>
        <row r="61">
          <cell r="E61" t="str">
            <v>CUSICK</v>
          </cell>
          <cell r="F61">
            <v>147</v>
          </cell>
          <cell r="G61">
            <v>0</v>
          </cell>
          <cell r="I61">
            <v>4</v>
          </cell>
          <cell r="J61">
            <v>0</v>
          </cell>
          <cell r="K61">
            <v>151</v>
          </cell>
          <cell r="L61">
            <v>376</v>
          </cell>
          <cell r="M61">
            <v>0.40159574468085107</v>
          </cell>
          <cell r="N61">
            <v>151</v>
          </cell>
          <cell r="O61">
            <v>151</v>
          </cell>
          <cell r="P61">
            <v>151</v>
          </cell>
          <cell r="Q61">
            <v>304.82619999999997</v>
          </cell>
          <cell r="R61">
            <v>304.82619999999997</v>
          </cell>
        </row>
        <row r="62">
          <cell r="E62" t="str">
            <v>DAMMAN</v>
          </cell>
          <cell r="F62">
            <v>10</v>
          </cell>
          <cell r="G62">
            <v>0</v>
          </cell>
          <cell r="I62">
            <v>1</v>
          </cell>
          <cell r="J62">
            <v>0</v>
          </cell>
          <cell r="K62">
            <v>11</v>
          </cell>
          <cell r="L62">
            <v>118</v>
          </cell>
          <cell r="M62">
            <v>9.3220338983050849E-2</v>
          </cell>
          <cell r="N62">
            <v>11</v>
          </cell>
          <cell r="O62">
            <v>0</v>
          </cell>
          <cell r="P62">
            <v>11</v>
          </cell>
          <cell r="Q62">
            <v>11</v>
          </cell>
          <cell r="R62">
            <v>11</v>
          </cell>
        </row>
        <row r="63">
          <cell r="E63" t="str">
            <v>DARRINGTON</v>
          </cell>
          <cell r="F63">
            <v>119</v>
          </cell>
          <cell r="G63">
            <v>0</v>
          </cell>
          <cell r="I63">
            <v>3</v>
          </cell>
          <cell r="J63">
            <v>0</v>
          </cell>
          <cell r="K63">
            <v>122</v>
          </cell>
          <cell r="L63">
            <v>739</v>
          </cell>
          <cell r="M63">
            <v>0.16508795669824086</v>
          </cell>
          <cell r="N63">
            <v>122</v>
          </cell>
          <cell r="O63">
            <v>122</v>
          </cell>
          <cell r="P63">
            <v>122</v>
          </cell>
          <cell r="Q63">
            <v>127.14785000000001</v>
          </cell>
          <cell r="R63">
            <v>127.14785000000001</v>
          </cell>
        </row>
        <row r="64">
          <cell r="E64" t="str">
            <v>DAVENPORT</v>
          </cell>
          <cell r="F64">
            <v>87</v>
          </cell>
          <cell r="G64">
            <v>0</v>
          </cell>
          <cell r="I64">
            <v>7</v>
          </cell>
          <cell r="J64">
            <v>0</v>
          </cell>
          <cell r="K64">
            <v>94</v>
          </cell>
          <cell r="L64">
            <v>496</v>
          </cell>
          <cell r="M64">
            <v>0.18951612903225806</v>
          </cell>
          <cell r="N64">
            <v>94</v>
          </cell>
          <cell r="O64">
            <v>94</v>
          </cell>
          <cell r="P64">
            <v>94</v>
          </cell>
          <cell r="Q64">
            <v>106.5424</v>
          </cell>
          <cell r="R64">
            <v>106.5424</v>
          </cell>
        </row>
        <row r="65">
          <cell r="E65" t="str">
            <v>DAYTON</v>
          </cell>
          <cell r="F65">
            <v>122</v>
          </cell>
          <cell r="G65">
            <v>0</v>
          </cell>
          <cell r="I65">
            <v>5</v>
          </cell>
          <cell r="J65">
            <v>0</v>
          </cell>
          <cell r="K65">
            <v>127</v>
          </cell>
          <cell r="L65">
            <v>744</v>
          </cell>
          <cell r="M65">
            <v>0.17069892473118278</v>
          </cell>
          <cell r="N65">
            <v>127</v>
          </cell>
          <cell r="O65">
            <v>127</v>
          </cell>
          <cell r="P65">
            <v>127</v>
          </cell>
          <cell r="Q65">
            <v>135.31359999999998</v>
          </cell>
          <cell r="R65">
            <v>135.31359999999998</v>
          </cell>
        </row>
        <row r="66">
          <cell r="E66" t="str">
            <v>DEER PARK</v>
          </cell>
          <cell r="F66">
            <v>307</v>
          </cell>
          <cell r="G66">
            <v>0</v>
          </cell>
          <cell r="I66">
            <v>32</v>
          </cell>
          <cell r="J66">
            <v>3</v>
          </cell>
          <cell r="K66">
            <v>342</v>
          </cell>
          <cell r="L66">
            <v>1825</v>
          </cell>
          <cell r="M66">
            <v>0.1873972602739726</v>
          </cell>
          <cell r="N66">
            <v>342</v>
          </cell>
          <cell r="O66">
            <v>342</v>
          </cell>
          <cell r="P66">
            <v>342</v>
          </cell>
          <cell r="Q66">
            <v>385.24874999999997</v>
          </cell>
          <cell r="R66">
            <v>385.24874999999997</v>
          </cell>
        </row>
        <row r="67">
          <cell r="E67" t="str">
            <v>DIERINGER</v>
          </cell>
          <cell r="F67">
            <v>70</v>
          </cell>
          <cell r="G67">
            <v>0</v>
          </cell>
          <cell r="I67">
            <v>4</v>
          </cell>
          <cell r="J67">
            <v>0</v>
          </cell>
          <cell r="K67">
            <v>74</v>
          </cell>
          <cell r="L67">
            <v>1302</v>
          </cell>
          <cell r="M67">
            <v>5.683563748079877E-2</v>
          </cell>
          <cell r="N67">
            <v>74</v>
          </cell>
          <cell r="O67">
            <v>0</v>
          </cell>
          <cell r="P67">
            <v>74</v>
          </cell>
          <cell r="Q67">
            <v>74</v>
          </cell>
          <cell r="R67">
            <v>74</v>
          </cell>
        </row>
        <row r="68">
          <cell r="E68" t="str">
            <v>DIXIE</v>
          </cell>
          <cell r="F68">
            <v>9</v>
          </cell>
          <cell r="G68">
            <v>0</v>
          </cell>
          <cell r="I68">
            <v>2</v>
          </cell>
          <cell r="J68">
            <v>0</v>
          </cell>
          <cell r="K68">
            <v>11</v>
          </cell>
          <cell r="L68">
            <v>80</v>
          </cell>
          <cell r="M68">
            <v>0.13750000000000001</v>
          </cell>
          <cell r="N68">
            <v>11</v>
          </cell>
          <cell r="O68">
            <v>0</v>
          </cell>
          <cell r="P68">
            <v>11</v>
          </cell>
          <cell r="Q68">
            <v>11</v>
          </cell>
          <cell r="R68">
            <v>11</v>
          </cell>
        </row>
        <row r="69">
          <cell r="E69" t="str">
            <v>EAST VALLEY (SPK)</v>
          </cell>
          <cell r="F69">
            <v>932</v>
          </cell>
          <cell r="G69">
            <v>0</v>
          </cell>
          <cell r="I69">
            <v>38</v>
          </cell>
          <cell r="J69">
            <v>0</v>
          </cell>
          <cell r="K69">
            <v>970</v>
          </cell>
          <cell r="L69">
            <v>5335</v>
          </cell>
          <cell r="M69">
            <v>0.18181818181818182</v>
          </cell>
          <cell r="N69">
            <v>970</v>
          </cell>
          <cell r="O69">
            <v>970</v>
          </cell>
          <cell r="P69">
            <v>970</v>
          </cell>
          <cell r="Q69">
            <v>1109.5</v>
          </cell>
          <cell r="R69">
            <v>1109.5</v>
          </cell>
        </row>
        <row r="70">
          <cell r="E70" t="str">
            <v>EAST VALLEY (YAK)</v>
          </cell>
          <cell r="F70">
            <v>351</v>
          </cell>
          <cell r="G70">
            <v>0</v>
          </cell>
          <cell r="I70">
            <v>17</v>
          </cell>
          <cell r="J70">
            <v>1</v>
          </cell>
          <cell r="K70">
            <v>369</v>
          </cell>
          <cell r="L70">
            <v>2460</v>
          </cell>
          <cell r="M70">
            <v>0.15</v>
          </cell>
          <cell r="N70">
            <v>369</v>
          </cell>
          <cell r="O70">
            <v>0</v>
          </cell>
          <cell r="P70">
            <v>369</v>
          </cell>
          <cell r="Q70">
            <v>369</v>
          </cell>
          <cell r="R70">
            <v>369</v>
          </cell>
        </row>
        <row r="71">
          <cell r="E71" t="str">
            <v>EASTMONT</v>
          </cell>
          <cell r="F71">
            <v>471</v>
          </cell>
          <cell r="G71">
            <v>0</v>
          </cell>
          <cell r="I71">
            <v>29</v>
          </cell>
          <cell r="J71">
            <v>0</v>
          </cell>
          <cell r="K71">
            <v>500</v>
          </cell>
          <cell r="L71">
            <v>4888</v>
          </cell>
          <cell r="M71">
            <v>0.10229132569558101</v>
          </cell>
          <cell r="N71">
            <v>500</v>
          </cell>
          <cell r="O71">
            <v>0</v>
          </cell>
          <cell r="P71">
            <v>500</v>
          </cell>
          <cell r="Q71">
            <v>500</v>
          </cell>
          <cell r="R71">
            <v>500</v>
          </cell>
        </row>
        <row r="72">
          <cell r="E72" t="str">
            <v>EASTON</v>
          </cell>
          <cell r="F72">
            <v>15</v>
          </cell>
          <cell r="G72">
            <v>0</v>
          </cell>
          <cell r="I72">
            <v>0</v>
          </cell>
          <cell r="J72">
            <v>0</v>
          </cell>
          <cell r="K72">
            <v>15</v>
          </cell>
          <cell r="L72">
            <v>77</v>
          </cell>
          <cell r="M72">
            <v>0.19480519480519481</v>
          </cell>
          <cell r="N72">
            <v>15</v>
          </cell>
          <cell r="O72">
            <v>15</v>
          </cell>
          <cell r="P72">
            <v>15</v>
          </cell>
          <cell r="Q72">
            <v>17.252549999999999</v>
          </cell>
          <cell r="R72">
            <v>17.252549999999999</v>
          </cell>
        </row>
        <row r="73">
          <cell r="E73" t="str">
            <v>EATONVILLE</v>
          </cell>
          <cell r="F73">
            <v>204</v>
          </cell>
          <cell r="G73">
            <v>0</v>
          </cell>
          <cell r="I73">
            <v>13</v>
          </cell>
          <cell r="J73">
            <v>0</v>
          </cell>
          <cell r="K73">
            <v>217</v>
          </cell>
          <cell r="L73">
            <v>1893</v>
          </cell>
          <cell r="M73">
            <v>0.11463285789751716</v>
          </cell>
          <cell r="N73">
            <v>217</v>
          </cell>
          <cell r="O73">
            <v>0</v>
          </cell>
          <cell r="P73">
            <v>217</v>
          </cell>
          <cell r="Q73">
            <v>217</v>
          </cell>
          <cell r="R73">
            <v>217</v>
          </cell>
        </row>
        <row r="74">
          <cell r="E74" t="str">
            <v>EDMONDS</v>
          </cell>
          <cell r="F74">
            <v>2321</v>
          </cell>
          <cell r="G74">
            <v>0</v>
          </cell>
          <cell r="I74">
            <v>71</v>
          </cell>
          <cell r="J74">
            <v>8</v>
          </cell>
          <cell r="K74">
            <v>2400</v>
          </cell>
          <cell r="L74">
            <v>27644</v>
          </cell>
          <cell r="M74">
            <v>8.6818116046881777E-2</v>
          </cell>
          <cell r="N74">
            <v>2400</v>
          </cell>
          <cell r="O74">
            <v>0</v>
          </cell>
          <cell r="P74">
            <v>2400</v>
          </cell>
          <cell r="Q74">
            <v>3323.5</v>
          </cell>
          <cell r="R74">
            <v>3323.5</v>
          </cell>
        </row>
        <row r="75">
          <cell r="E75" t="str">
            <v>ELLENSBURG</v>
          </cell>
          <cell r="F75">
            <v>580</v>
          </cell>
          <cell r="G75">
            <v>0</v>
          </cell>
          <cell r="I75">
            <v>22</v>
          </cell>
          <cell r="J75">
            <v>0</v>
          </cell>
          <cell r="K75">
            <v>602</v>
          </cell>
          <cell r="L75">
            <v>3006</v>
          </cell>
          <cell r="M75">
            <v>0.20026613439787092</v>
          </cell>
          <cell r="N75">
            <v>602</v>
          </cell>
          <cell r="O75">
            <v>602</v>
          </cell>
          <cell r="P75">
            <v>602</v>
          </cell>
          <cell r="Q75">
            <v>702.24889999999994</v>
          </cell>
          <cell r="R75">
            <v>702.24889999999994</v>
          </cell>
        </row>
        <row r="76">
          <cell r="E76" t="str">
            <v>ELMA</v>
          </cell>
          <cell r="F76">
            <v>521</v>
          </cell>
          <cell r="G76">
            <v>0</v>
          </cell>
          <cell r="I76">
            <v>20</v>
          </cell>
          <cell r="J76">
            <v>0</v>
          </cell>
          <cell r="K76">
            <v>541</v>
          </cell>
          <cell r="L76">
            <v>1851</v>
          </cell>
          <cell r="M76">
            <v>0.29227444624527282</v>
          </cell>
          <cell r="N76">
            <v>541</v>
          </cell>
          <cell r="O76">
            <v>541</v>
          </cell>
          <cell r="P76">
            <v>541</v>
          </cell>
          <cell r="Q76">
            <v>829.26857500000006</v>
          </cell>
          <cell r="R76">
            <v>829.26857500000006</v>
          </cell>
        </row>
        <row r="77">
          <cell r="E77" t="str">
            <v>ENDICOTT</v>
          </cell>
          <cell r="F77">
            <v>50</v>
          </cell>
          <cell r="G77">
            <v>0</v>
          </cell>
          <cell r="I77">
            <v>0</v>
          </cell>
          <cell r="J77">
            <v>0</v>
          </cell>
          <cell r="K77">
            <v>50</v>
          </cell>
          <cell r="L77">
            <v>148</v>
          </cell>
          <cell r="M77">
            <v>0.33783783783783783</v>
          </cell>
          <cell r="N77">
            <v>50</v>
          </cell>
          <cell r="O77">
            <v>50</v>
          </cell>
          <cell r="P77">
            <v>50</v>
          </cell>
          <cell r="Q77">
            <v>87.186499999999995</v>
          </cell>
          <cell r="R77">
            <v>87.186499999999995</v>
          </cell>
        </row>
        <row r="78">
          <cell r="E78" t="str">
            <v>ENTIAT</v>
          </cell>
          <cell r="F78">
            <v>43</v>
          </cell>
          <cell r="G78">
            <v>0</v>
          </cell>
          <cell r="I78">
            <v>1</v>
          </cell>
          <cell r="J78">
            <v>0</v>
          </cell>
          <cell r="K78">
            <v>44</v>
          </cell>
          <cell r="L78">
            <v>371</v>
          </cell>
          <cell r="M78">
            <v>0.11859838274932614</v>
          </cell>
          <cell r="N78">
            <v>44</v>
          </cell>
          <cell r="O78">
            <v>0</v>
          </cell>
          <cell r="P78">
            <v>44</v>
          </cell>
          <cell r="Q78">
            <v>44</v>
          </cell>
          <cell r="R78">
            <v>44</v>
          </cell>
        </row>
        <row r="79">
          <cell r="E79" t="str">
            <v>ENUMCLAW</v>
          </cell>
          <cell r="F79">
            <v>417</v>
          </cell>
          <cell r="G79">
            <v>0</v>
          </cell>
          <cell r="I79">
            <v>18</v>
          </cell>
          <cell r="J79">
            <v>6</v>
          </cell>
          <cell r="K79">
            <v>441</v>
          </cell>
          <cell r="L79">
            <v>4699</v>
          </cell>
          <cell r="M79">
            <v>9.3849755267078103E-2</v>
          </cell>
          <cell r="N79">
            <v>441</v>
          </cell>
          <cell r="O79">
            <v>0</v>
          </cell>
          <cell r="P79">
            <v>441</v>
          </cell>
          <cell r="Q79">
            <v>441</v>
          </cell>
          <cell r="R79">
            <v>441</v>
          </cell>
        </row>
        <row r="80">
          <cell r="E80" t="str">
            <v>EPHRATA</v>
          </cell>
          <cell r="F80">
            <v>330</v>
          </cell>
          <cell r="G80">
            <v>0</v>
          </cell>
          <cell r="I80">
            <v>8</v>
          </cell>
          <cell r="J80">
            <v>0</v>
          </cell>
          <cell r="K80">
            <v>338</v>
          </cell>
          <cell r="L80">
            <v>2431</v>
          </cell>
          <cell r="M80">
            <v>0.13903743315508021</v>
          </cell>
          <cell r="N80">
            <v>338</v>
          </cell>
          <cell r="O80">
            <v>0</v>
          </cell>
          <cell r="P80">
            <v>338</v>
          </cell>
          <cell r="Q80">
            <v>338</v>
          </cell>
          <cell r="R80">
            <v>338</v>
          </cell>
        </row>
        <row r="81">
          <cell r="E81" t="str">
            <v>EVALINE</v>
          </cell>
          <cell r="F81">
            <v>25</v>
          </cell>
          <cell r="G81">
            <v>0</v>
          </cell>
          <cell r="I81">
            <v>3</v>
          </cell>
          <cell r="J81">
            <v>0</v>
          </cell>
          <cell r="K81">
            <v>28</v>
          </cell>
          <cell r="L81">
            <v>120</v>
          </cell>
          <cell r="M81">
            <v>0.23333333333333334</v>
          </cell>
          <cell r="N81">
            <v>28</v>
          </cell>
          <cell r="O81">
            <v>28</v>
          </cell>
          <cell r="P81">
            <v>28</v>
          </cell>
          <cell r="Q81">
            <v>36.079000000000008</v>
          </cell>
          <cell r="R81">
            <v>36.079000000000008</v>
          </cell>
        </row>
        <row r="82">
          <cell r="E82" t="str">
            <v>EVERETT</v>
          </cell>
          <cell r="F82">
            <v>2586</v>
          </cell>
          <cell r="G82">
            <v>0</v>
          </cell>
          <cell r="I82">
            <v>86</v>
          </cell>
          <cell r="J82">
            <v>16</v>
          </cell>
          <cell r="K82">
            <v>2688</v>
          </cell>
          <cell r="L82">
            <v>20913</v>
          </cell>
          <cell r="M82">
            <v>0.12853249175154211</v>
          </cell>
          <cell r="N82">
            <v>2688</v>
          </cell>
          <cell r="O82">
            <v>0</v>
          </cell>
          <cell r="P82">
            <v>2688</v>
          </cell>
          <cell r="Q82">
            <v>3899.5</v>
          </cell>
          <cell r="R82">
            <v>3899.5</v>
          </cell>
        </row>
        <row r="83">
          <cell r="E83" t="str">
            <v>EVERGREEN (CLARK)</v>
          </cell>
          <cell r="F83">
            <v>1880</v>
          </cell>
          <cell r="G83">
            <v>0</v>
          </cell>
          <cell r="I83">
            <v>83</v>
          </cell>
          <cell r="J83">
            <v>17</v>
          </cell>
          <cell r="K83">
            <v>1980</v>
          </cell>
          <cell r="L83">
            <v>21951</v>
          </cell>
          <cell r="M83">
            <v>9.020090200902009E-2</v>
          </cell>
          <cell r="N83">
            <v>1980</v>
          </cell>
          <cell r="O83">
            <v>0</v>
          </cell>
          <cell r="P83">
            <v>1980</v>
          </cell>
          <cell r="Q83">
            <v>2624.5</v>
          </cell>
          <cell r="R83">
            <v>2624.5</v>
          </cell>
        </row>
        <row r="84">
          <cell r="E84" t="str">
            <v>EVERGREEN (STEV)</v>
          </cell>
          <cell r="F84">
            <v>15</v>
          </cell>
          <cell r="G84">
            <v>0</v>
          </cell>
          <cell r="I84">
            <v>0</v>
          </cell>
          <cell r="J84">
            <v>0</v>
          </cell>
          <cell r="K84">
            <v>15</v>
          </cell>
          <cell r="L84">
            <v>82</v>
          </cell>
          <cell r="M84">
            <v>0.18292682926829268</v>
          </cell>
          <cell r="N84">
            <v>15</v>
          </cell>
          <cell r="O84">
            <v>15</v>
          </cell>
          <cell r="P84">
            <v>15</v>
          </cell>
          <cell r="Q84">
            <v>16.668299999999999</v>
          </cell>
          <cell r="R84">
            <v>16.668299999999999</v>
          </cell>
        </row>
        <row r="85">
          <cell r="E85" t="str">
            <v>FEDERAL WAY</v>
          </cell>
          <cell r="F85">
            <v>1804</v>
          </cell>
          <cell r="G85">
            <v>0</v>
          </cell>
          <cell r="I85">
            <v>93</v>
          </cell>
          <cell r="J85">
            <v>23</v>
          </cell>
          <cell r="K85">
            <v>1920</v>
          </cell>
          <cell r="L85">
            <v>21939</v>
          </cell>
          <cell r="M85">
            <v>8.7515383563517027E-2</v>
          </cell>
          <cell r="N85">
            <v>1920</v>
          </cell>
          <cell r="O85">
            <v>0</v>
          </cell>
          <cell r="P85">
            <v>1920</v>
          </cell>
          <cell r="Q85">
            <v>2534.5</v>
          </cell>
          <cell r="R85">
            <v>2534.5</v>
          </cell>
        </row>
        <row r="86">
          <cell r="E86" t="str">
            <v>FERNDALE</v>
          </cell>
          <cell r="F86">
            <v>900</v>
          </cell>
          <cell r="G86">
            <v>0</v>
          </cell>
          <cell r="I86">
            <v>34</v>
          </cell>
          <cell r="J86">
            <v>0</v>
          </cell>
          <cell r="K86">
            <v>934</v>
          </cell>
          <cell r="L86">
            <v>5252</v>
          </cell>
          <cell r="M86">
            <v>0.17783701447067785</v>
          </cell>
          <cell r="N86">
            <v>934</v>
          </cell>
          <cell r="O86">
            <v>934</v>
          </cell>
          <cell r="P86">
            <v>934</v>
          </cell>
          <cell r="Q86">
            <v>1055.5</v>
          </cell>
          <cell r="R86">
            <v>1055.5</v>
          </cell>
        </row>
        <row r="87">
          <cell r="E87" t="str">
            <v>FIFE</v>
          </cell>
          <cell r="F87">
            <v>240</v>
          </cell>
          <cell r="G87">
            <v>0</v>
          </cell>
          <cell r="I87">
            <v>9</v>
          </cell>
          <cell r="J87">
            <v>0</v>
          </cell>
          <cell r="K87">
            <v>249</v>
          </cell>
          <cell r="L87">
            <v>2573</v>
          </cell>
          <cell r="M87">
            <v>9.6774193548387094E-2</v>
          </cell>
          <cell r="N87">
            <v>249</v>
          </cell>
          <cell r="O87">
            <v>0</v>
          </cell>
          <cell r="P87">
            <v>249</v>
          </cell>
          <cell r="Q87">
            <v>249</v>
          </cell>
          <cell r="R87">
            <v>249</v>
          </cell>
        </row>
        <row r="88">
          <cell r="E88" t="str">
            <v>FINLEY</v>
          </cell>
          <cell r="F88">
            <v>188</v>
          </cell>
          <cell r="G88">
            <v>0</v>
          </cell>
          <cell r="I88">
            <v>7</v>
          </cell>
          <cell r="J88">
            <v>0</v>
          </cell>
          <cell r="K88">
            <v>195</v>
          </cell>
          <cell r="L88">
            <v>1271</v>
          </cell>
          <cell r="M88">
            <v>0.15342250196695514</v>
          </cell>
          <cell r="N88">
            <v>195</v>
          </cell>
          <cell r="O88">
            <v>195</v>
          </cell>
          <cell r="P88">
            <v>195</v>
          </cell>
          <cell r="Q88">
            <v>195</v>
          </cell>
          <cell r="R88">
            <v>195</v>
          </cell>
        </row>
        <row r="89">
          <cell r="E89" t="str">
            <v>FRANKLIN PIERCE</v>
          </cell>
          <cell r="F89">
            <v>997</v>
          </cell>
          <cell r="G89">
            <v>0</v>
          </cell>
          <cell r="I89">
            <v>64</v>
          </cell>
          <cell r="J89">
            <v>8</v>
          </cell>
          <cell r="K89">
            <v>1069</v>
          </cell>
          <cell r="L89">
            <v>7267</v>
          </cell>
          <cell r="M89">
            <v>0.14710334388330812</v>
          </cell>
          <cell r="N89">
            <v>1069</v>
          </cell>
          <cell r="O89">
            <v>0</v>
          </cell>
          <cell r="P89">
            <v>1069</v>
          </cell>
          <cell r="Q89">
            <v>1258</v>
          </cell>
          <cell r="R89">
            <v>1258</v>
          </cell>
        </row>
        <row r="90">
          <cell r="E90" t="str">
            <v>FREEMAN</v>
          </cell>
          <cell r="F90">
            <v>32</v>
          </cell>
          <cell r="G90">
            <v>0</v>
          </cell>
          <cell r="I90">
            <v>5</v>
          </cell>
          <cell r="J90">
            <v>2</v>
          </cell>
          <cell r="K90">
            <v>39</v>
          </cell>
          <cell r="L90">
            <v>907</v>
          </cell>
          <cell r="M90">
            <v>4.2998897464167588E-2</v>
          </cell>
          <cell r="N90">
            <v>39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E91" t="str">
            <v>GARFIELD</v>
          </cell>
          <cell r="F91">
            <v>8</v>
          </cell>
          <cell r="G91">
            <v>0</v>
          </cell>
          <cell r="I91">
            <v>1</v>
          </cell>
          <cell r="J91">
            <v>0</v>
          </cell>
          <cell r="K91">
            <v>9</v>
          </cell>
          <cell r="L91">
            <v>170</v>
          </cell>
          <cell r="M91">
            <v>5.2941176470588235E-2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E92" t="str">
            <v>GLENWOOD</v>
          </cell>
          <cell r="F92">
            <v>31</v>
          </cell>
          <cell r="G92">
            <v>0</v>
          </cell>
          <cell r="I92">
            <v>3</v>
          </cell>
          <cell r="J92">
            <v>0</v>
          </cell>
          <cell r="K92">
            <v>34</v>
          </cell>
          <cell r="L92">
            <v>176</v>
          </cell>
          <cell r="M92">
            <v>0.19318181818181818</v>
          </cell>
          <cell r="N92">
            <v>34</v>
          </cell>
          <cell r="O92">
            <v>34</v>
          </cell>
          <cell r="P92">
            <v>34</v>
          </cell>
          <cell r="Q92">
            <v>38.934399999999997</v>
          </cell>
          <cell r="R92">
            <v>38.934399999999997</v>
          </cell>
        </row>
        <row r="93">
          <cell r="E93" t="str">
            <v>GOLDENDALE</v>
          </cell>
          <cell r="F93">
            <v>396</v>
          </cell>
          <cell r="G93">
            <v>0</v>
          </cell>
          <cell r="I93">
            <v>7</v>
          </cell>
          <cell r="J93">
            <v>0</v>
          </cell>
          <cell r="K93">
            <v>403</v>
          </cell>
          <cell r="L93">
            <v>1491</v>
          </cell>
          <cell r="M93">
            <v>0.2702883970489604</v>
          </cell>
          <cell r="N93">
            <v>403</v>
          </cell>
          <cell r="O93">
            <v>403</v>
          </cell>
          <cell r="P93">
            <v>403</v>
          </cell>
          <cell r="Q93">
            <v>586.03157499999998</v>
          </cell>
          <cell r="R93">
            <v>586.03157499999998</v>
          </cell>
        </row>
        <row r="94">
          <cell r="E94" t="str">
            <v>GRAND COULEE</v>
          </cell>
          <cell r="F94">
            <v>160</v>
          </cell>
          <cell r="G94">
            <v>0</v>
          </cell>
          <cell r="I94">
            <v>8</v>
          </cell>
          <cell r="J94">
            <v>0</v>
          </cell>
          <cell r="K94">
            <v>168</v>
          </cell>
          <cell r="L94">
            <v>1015</v>
          </cell>
          <cell r="M94">
            <v>0.16551724137931034</v>
          </cell>
          <cell r="N94">
            <v>168</v>
          </cell>
          <cell r="O94">
            <v>168</v>
          </cell>
          <cell r="P94">
            <v>168</v>
          </cell>
          <cell r="Q94">
            <v>175.39725000000001</v>
          </cell>
          <cell r="R94">
            <v>175.39725000000001</v>
          </cell>
        </row>
        <row r="95">
          <cell r="E95" t="str">
            <v>GRANDVIEW</v>
          </cell>
          <cell r="F95">
            <v>933</v>
          </cell>
          <cell r="G95">
            <v>0</v>
          </cell>
          <cell r="I95">
            <v>9</v>
          </cell>
          <cell r="J95">
            <v>7</v>
          </cell>
          <cell r="K95">
            <v>949</v>
          </cell>
          <cell r="L95">
            <v>3310</v>
          </cell>
          <cell r="M95">
            <v>0.28670694864048341</v>
          </cell>
          <cell r="N95">
            <v>949</v>
          </cell>
          <cell r="O95">
            <v>949</v>
          </cell>
          <cell r="P95">
            <v>949</v>
          </cell>
          <cell r="Q95">
            <v>1436.8457500000004</v>
          </cell>
          <cell r="R95">
            <v>1436.8457500000004</v>
          </cell>
        </row>
        <row r="96">
          <cell r="E96" t="str">
            <v>GRANGER</v>
          </cell>
          <cell r="F96">
            <v>500</v>
          </cell>
          <cell r="G96">
            <v>0</v>
          </cell>
          <cell r="I96">
            <v>14</v>
          </cell>
          <cell r="J96">
            <v>1</v>
          </cell>
          <cell r="K96">
            <v>515</v>
          </cell>
          <cell r="L96">
            <v>1479</v>
          </cell>
          <cell r="M96">
            <v>0.3482082488167681</v>
          </cell>
          <cell r="N96">
            <v>515</v>
          </cell>
          <cell r="O96">
            <v>515</v>
          </cell>
          <cell r="P96">
            <v>515</v>
          </cell>
          <cell r="Q96">
            <v>921.12387500000011</v>
          </cell>
          <cell r="R96">
            <v>921.12387500000011</v>
          </cell>
        </row>
        <row r="97">
          <cell r="E97" t="str">
            <v>GRANITE FALLS</v>
          </cell>
          <cell r="F97">
            <v>203</v>
          </cell>
          <cell r="G97">
            <v>0</v>
          </cell>
          <cell r="I97">
            <v>13</v>
          </cell>
          <cell r="J97">
            <v>0</v>
          </cell>
          <cell r="K97">
            <v>216</v>
          </cell>
          <cell r="L97">
            <v>1771</v>
          </cell>
          <cell r="M97">
            <v>0.12196499153020893</v>
          </cell>
          <cell r="N97">
            <v>216</v>
          </cell>
          <cell r="O97">
            <v>0</v>
          </cell>
          <cell r="P97">
            <v>216</v>
          </cell>
          <cell r="Q97">
            <v>216</v>
          </cell>
          <cell r="R97">
            <v>216</v>
          </cell>
        </row>
        <row r="98">
          <cell r="E98" t="str">
            <v>GRAPEVIEW</v>
          </cell>
          <cell r="F98">
            <v>26</v>
          </cell>
          <cell r="G98">
            <v>0</v>
          </cell>
          <cell r="I98">
            <v>3</v>
          </cell>
          <cell r="J98">
            <v>0</v>
          </cell>
          <cell r="K98">
            <v>29</v>
          </cell>
          <cell r="L98">
            <v>364</v>
          </cell>
          <cell r="M98">
            <v>7.9670329670329665E-2</v>
          </cell>
          <cell r="N98">
            <v>29</v>
          </cell>
          <cell r="O98">
            <v>0</v>
          </cell>
          <cell r="P98">
            <v>29</v>
          </cell>
          <cell r="Q98">
            <v>29</v>
          </cell>
          <cell r="R98">
            <v>29</v>
          </cell>
        </row>
        <row r="99">
          <cell r="E99" t="str">
            <v>GREAT NORTHERN</v>
          </cell>
          <cell r="F99">
            <v>3</v>
          </cell>
          <cell r="G99">
            <v>0</v>
          </cell>
          <cell r="I99">
            <v>0</v>
          </cell>
          <cell r="J99">
            <v>0</v>
          </cell>
          <cell r="K99">
            <v>3</v>
          </cell>
          <cell r="L99">
            <v>96</v>
          </cell>
          <cell r="M99">
            <v>3.125E-2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E100" t="str">
            <v>GREEN MOUNTAIN</v>
          </cell>
          <cell r="F100">
            <v>10</v>
          </cell>
          <cell r="G100">
            <v>0</v>
          </cell>
          <cell r="I100">
            <v>1</v>
          </cell>
          <cell r="J100">
            <v>0</v>
          </cell>
          <cell r="K100">
            <v>11</v>
          </cell>
          <cell r="L100">
            <v>203</v>
          </cell>
          <cell r="M100">
            <v>5.4187192118226604E-2</v>
          </cell>
          <cell r="N100">
            <v>11</v>
          </cell>
          <cell r="O100">
            <v>0</v>
          </cell>
          <cell r="P100">
            <v>11</v>
          </cell>
          <cell r="Q100">
            <v>11</v>
          </cell>
          <cell r="R100">
            <v>11</v>
          </cell>
        </row>
        <row r="101">
          <cell r="E101" t="str">
            <v>GRIFFIN</v>
          </cell>
          <cell r="F101">
            <v>65</v>
          </cell>
          <cell r="G101">
            <v>0</v>
          </cell>
          <cell r="I101">
            <v>2</v>
          </cell>
          <cell r="J101">
            <v>0</v>
          </cell>
          <cell r="K101">
            <v>67</v>
          </cell>
          <cell r="L101">
            <v>939</v>
          </cell>
          <cell r="M101">
            <v>7.1352502662406822E-2</v>
          </cell>
          <cell r="N101">
            <v>67</v>
          </cell>
          <cell r="O101">
            <v>0</v>
          </cell>
          <cell r="P101">
            <v>67</v>
          </cell>
          <cell r="Q101">
            <v>67</v>
          </cell>
          <cell r="R101">
            <v>67</v>
          </cell>
        </row>
        <row r="102">
          <cell r="E102" t="str">
            <v>HARRINGTON</v>
          </cell>
          <cell r="F102">
            <v>31</v>
          </cell>
          <cell r="G102">
            <v>0</v>
          </cell>
          <cell r="I102">
            <v>0</v>
          </cell>
          <cell r="J102">
            <v>0</v>
          </cell>
          <cell r="K102">
            <v>31</v>
          </cell>
          <cell r="L102">
            <v>167</v>
          </cell>
          <cell r="M102">
            <v>0.18562874251497005</v>
          </cell>
          <cell r="N102">
            <v>31</v>
          </cell>
          <cell r="O102">
            <v>31</v>
          </cell>
          <cell r="P102">
            <v>31</v>
          </cell>
          <cell r="Q102">
            <v>34.736049999999999</v>
          </cell>
          <cell r="R102">
            <v>34.736049999999999</v>
          </cell>
        </row>
        <row r="103">
          <cell r="E103" t="str">
            <v>HIGHLAND</v>
          </cell>
          <cell r="F103">
            <v>227</v>
          </cell>
          <cell r="G103">
            <v>0</v>
          </cell>
          <cell r="I103">
            <v>5</v>
          </cell>
          <cell r="J103">
            <v>0</v>
          </cell>
          <cell r="K103">
            <v>232</v>
          </cell>
          <cell r="L103">
            <v>1108</v>
          </cell>
          <cell r="M103">
            <v>0.20938628158844766</v>
          </cell>
          <cell r="N103">
            <v>232</v>
          </cell>
          <cell r="O103">
            <v>232</v>
          </cell>
          <cell r="P103">
            <v>232</v>
          </cell>
          <cell r="Q103">
            <v>276.53020000000004</v>
          </cell>
          <cell r="R103">
            <v>276.53020000000004</v>
          </cell>
        </row>
        <row r="104">
          <cell r="E104" t="str">
            <v>HIGHLINE</v>
          </cell>
          <cell r="F104">
            <v>3140</v>
          </cell>
          <cell r="G104">
            <v>0</v>
          </cell>
          <cell r="I104">
            <v>115</v>
          </cell>
          <cell r="J104">
            <v>43</v>
          </cell>
          <cell r="K104">
            <v>3298</v>
          </cell>
          <cell r="L104">
            <v>19811</v>
          </cell>
          <cell r="M104">
            <v>0.16647317147039523</v>
          </cell>
          <cell r="N104">
            <v>3298</v>
          </cell>
          <cell r="O104">
            <v>3298</v>
          </cell>
          <cell r="P104">
            <v>3298</v>
          </cell>
          <cell r="Q104">
            <v>5119.5</v>
          </cell>
          <cell r="R104">
            <v>5119.5</v>
          </cell>
        </row>
        <row r="105">
          <cell r="E105" t="str">
            <v>HOCKINSON</v>
          </cell>
          <cell r="F105">
            <v>19</v>
          </cell>
          <cell r="G105">
            <v>0</v>
          </cell>
          <cell r="I105">
            <v>4</v>
          </cell>
          <cell r="J105">
            <v>0</v>
          </cell>
          <cell r="K105">
            <v>23</v>
          </cell>
          <cell r="L105">
            <v>1859</v>
          </cell>
          <cell r="M105">
            <v>1.237224314147391E-2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E106" t="str">
            <v>HOOD CANAL</v>
          </cell>
          <cell r="F106">
            <v>191</v>
          </cell>
          <cell r="G106">
            <v>0</v>
          </cell>
          <cell r="I106">
            <v>7</v>
          </cell>
          <cell r="J106">
            <v>1</v>
          </cell>
          <cell r="K106">
            <v>199</v>
          </cell>
          <cell r="L106">
            <v>739</v>
          </cell>
          <cell r="M106">
            <v>0.26928281461434372</v>
          </cell>
          <cell r="N106">
            <v>199</v>
          </cell>
          <cell r="O106">
            <v>199</v>
          </cell>
          <cell r="P106">
            <v>199</v>
          </cell>
          <cell r="Q106">
            <v>288.60317500000002</v>
          </cell>
          <cell r="R106">
            <v>288.60317500000002</v>
          </cell>
        </row>
        <row r="107">
          <cell r="E107" t="str">
            <v>HOQUIAM</v>
          </cell>
          <cell r="F107">
            <v>615</v>
          </cell>
          <cell r="G107">
            <v>0</v>
          </cell>
          <cell r="I107">
            <v>13</v>
          </cell>
          <cell r="J107">
            <v>5</v>
          </cell>
          <cell r="K107">
            <v>633</v>
          </cell>
          <cell r="L107">
            <v>2404</v>
          </cell>
          <cell r="M107">
            <v>0.26331114808652245</v>
          </cell>
          <cell r="N107">
            <v>633</v>
          </cell>
          <cell r="O107">
            <v>633</v>
          </cell>
          <cell r="P107">
            <v>633</v>
          </cell>
          <cell r="Q107">
            <v>902.94929999999999</v>
          </cell>
          <cell r="R107">
            <v>902.94929999999999</v>
          </cell>
        </row>
        <row r="108">
          <cell r="E108" t="str">
            <v>INCHELIUM</v>
          </cell>
          <cell r="F108">
            <v>126</v>
          </cell>
          <cell r="G108">
            <v>0</v>
          </cell>
          <cell r="I108">
            <v>0</v>
          </cell>
          <cell r="J108">
            <v>0</v>
          </cell>
          <cell r="K108">
            <v>126</v>
          </cell>
          <cell r="L108">
            <v>271</v>
          </cell>
          <cell r="M108">
            <v>0.46494464944649444</v>
          </cell>
          <cell r="N108">
            <v>126</v>
          </cell>
          <cell r="O108">
            <v>126</v>
          </cell>
          <cell r="P108">
            <v>126</v>
          </cell>
          <cell r="Q108">
            <v>288.372075</v>
          </cell>
          <cell r="R108">
            <v>288.372075</v>
          </cell>
        </row>
        <row r="109">
          <cell r="E109" t="str">
            <v>INDEX</v>
          </cell>
          <cell r="F109">
            <v>8</v>
          </cell>
          <cell r="G109">
            <v>0</v>
          </cell>
          <cell r="I109">
            <v>1</v>
          </cell>
          <cell r="J109">
            <v>0</v>
          </cell>
          <cell r="K109">
            <v>9</v>
          </cell>
          <cell r="L109">
            <v>69</v>
          </cell>
          <cell r="M109">
            <v>0.13043478260869565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E110" t="str">
            <v>ISSAQUAH</v>
          </cell>
          <cell r="F110">
            <v>222</v>
          </cell>
          <cell r="G110">
            <v>0</v>
          </cell>
          <cell r="I110">
            <v>21</v>
          </cell>
          <cell r="J110">
            <v>0</v>
          </cell>
          <cell r="K110">
            <v>243</v>
          </cell>
          <cell r="L110">
            <v>10918</v>
          </cell>
          <cell r="M110">
            <v>2.2256823594064848E-2</v>
          </cell>
          <cell r="N110">
            <v>243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E111" t="str">
            <v>KAHLOTUS</v>
          </cell>
          <cell r="F111">
            <v>23</v>
          </cell>
          <cell r="G111">
            <v>0</v>
          </cell>
          <cell r="I111">
            <v>0</v>
          </cell>
          <cell r="J111">
            <v>0</v>
          </cell>
          <cell r="K111">
            <v>23</v>
          </cell>
          <cell r="L111">
            <v>119</v>
          </cell>
          <cell r="M111">
            <v>0.19327731092436976</v>
          </cell>
          <cell r="N111">
            <v>23</v>
          </cell>
          <cell r="O111">
            <v>23</v>
          </cell>
          <cell r="P111">
            <v>23</v>
          </cell>
          <cell r="Q111">
            <v>26.344850000000001</v>
          </cell>
          <cell r="R111">
            <v>26.344850000000001</v>
          </cell>
        </row>
        <row r="112">
          <cell r="E112" t="str">
            <v>KALAMA</v>
          </cell>
          <cell r="F112">
            <v>55</v>
          </cell>
          <cell r="G112">
            <v>0</v>
          </cell>
          <cell r="I112">
            <v>19</v>
          </cell>
          <cell r="J112">
            <v>0</v>
          </cell>
          <cell r="K112">
            <v>74</v>
          </cell>
          <cell r="L112">
            <v>942</v>
          </cell>
          <cell r="M112">
            <v>7.8556263269639062E-2</v>
          </cell>
          <cell r="N112">
            <v>74</v>
          </cell>
          <cell r="O112">
            <v>0</v>
          </cell>
          <cell r="P112">
            <v>74</v>
          </cell>
          <cell r="Q112">
            <v>74</v>
          </cell>
          <cell r="R112">
            <v>74</v>
          </cell>
        </row>
        <row r="113">
          <cell r="E113" t="str">
            <v>KELLER</v>
          </cell>
          <cell r="F113">
            <v>67</v>
          </cell>
          <cell r="G113">
            <v>0</v>
          </cell>
          <cell r="I113">
            <v>0</v>
          </cell>
          <cell r="J113">
            <v>0</v>
          </cell>
          <cell r="K113">
            <v>67</v>
          </cell>
          <cell r="L113">
            <v>167</v>
          </cell>
          <cell r="M113">
            <v>0.40119760479041916</v>
          </cell>
          <cell r="N113">
            <v>67</v>
          </cell>
          <cell r="O113">
            <v>67</v>
          </cell>
          <cell r="P113">
            <v>67</v>
          </cell>
          <cell r="Q113">
            <v>135.122275</v>
          </cell>
          <cell r="R113">
            <v>135.122275</v>
          </cell>
        </row>
        <row r="114">
          <cell r="E114" t="str">
            <v>KELSO</v>
          </cell>
          <cell r="F114">
            <v>913</v>
          </cell>
          <cell r="G114">
            <v>0</v>
          </cell>
          <cell r="I114">
            <v>43</v>
          </cell>
          <cell r="J114">
            <v>0</v>
          </cell>
          <cell r="K114">
            <v>956</v>
          </cell>
          <cell r="L114">
            <v>5849</v>
          </cell>
          <cell r="M114">
            <v>0.16344674303299708</v>
          </cell>
          <cell r="N114">
            <v>956</v>
          </cell>
          <cell r="O114">
            <v>956</v>
          </cell>
          <cell r="P114">
            <v>956</v>
          </cell>
          <cell r="Q114">
            <v>1088.5</v>
          </cell>
          <cell r="R114">
            <v>1088.5</v>
          </cell>
        </row>
        <row r="115">
          <cell r="E115" t="str">
            <v>KENNEWICK</v>
          </cell>
          <cell r="F115">
            <v>1982</v>
          </cell>
          <cell r="G115">
            <v>0</v>
          </cell>
          <cell r="I115">
            <v>75</v>
          </cell>
          <cell r="J115">
            <v>16</v>
          </cell>
          <cell r="K115">
            <v>2073</v>
          </cell>
          <cell r="L115">
            <v>15037</v>
          </cell>
          <cell r="M115">
            <v>0.13785994546784597</v>
          </cell>
          <cell r="N115">
            <v>2073</v>
          </cell>
          <cell r="O115">
            <v>0</v>
          </cell>
          <cell r="P115">
            <v>2073</v>
          </cell>
          <cell r="Q115">
            <v>2764</v>
          </cell>
          <cell r="R115">
            <v>2764</v>
          </cell>
        </row>
        <row r="116">
          <cell r="E116" t="str">
            <v>KENT</v>
          </cell>
          <cell r="F116">
            <v>2462</v>
          </cell>
          <cell r="G116">
            <v>0</v>
          </cell>
          <cell r="I116">
            <v>121</v>
          </cell>
          <cell r="J116">
            <v>30</v>
          </cell>
          <cell r="K116">
            <v>2613</v>
          </cell>
          <cell r="L116">
            <v>25590</v>
          </cell>
          <cell r="M116">
            <v>0.10211019929660023</v>
          </cell>
          <cell r="N116">
            <v>2613</v>
          </cell>
          <cell r="O116">
            <v>0</v>
          </cell>
          <cell r="P116">
            <v>2613</v>
          </cell>
          <cell r="Q116">
            <v>3749.5</v>
          </cell>
          <cell r="R116">
            <v>3749.5</v>
          </cell>
        </row>
        <row r="117">
          <cell r="E117" t="str">
            <v>KETTLE FALLS</v>
          </cell>
          <cell r="F117">
            <v>228</v>
          </cell>
          <cell r="G117">
            <v>0</v>
          </cell>
          <cell r="I117">
            <v>3</v>
          </cell>
          <cell r="J117">
            <v>0</v>
          </cell>
          <cell r="K117">
            <v>231</v>
          </cell>
          <cell r="L117">
            <v>1231</v>
          </cell>
          <cell r="M117">
            <v>0.1876523151909017</v>
          </cell>
          <cell r="N117">
            <v>231</v>
          </cell>
          <cell r="O117">
            <v>231</v>
          </cell>
          <cell r="P117">
            <v>231</v>
          </cell>
          <cell r="Q117">
            <v>260.40764999999999</v>
          </cell>
          <cell r="R117">
            <v>260.40764999999999</v>
          </cell>
        </row>
        <row r="118">
          <cell r="E118" t="str">
            <v>KIONA-BENTON</v>
          </cell>
          <cell r="F118">
            <v>187</v>
          </cell>
          <cell r="G118">
            <v>0</v>
          </cell>
          <cell r="I118">
            <v>18</v>
          </cell>
          <cell r="J118">
            <v>0</v>
          </cell>
          <cell r="K118">
            <v>205</v>
          </cell>
          <cell r="L118">
            <v>1712</v>
          </cell>
          <cell r="M118">
            <v>0.11974299065420561</v>
          </cell>
          <cell r="N118">
            <v>205</v>
          </cell>
          <cell r="O118">
            <v>0</v>
          </cell>
          <cell r="P118">
            <v>205</v>
          </cell>
          <cell r="Q118">
            <v>205</v>
          </cell>
          <cell r="R118">
            <v>205</v>
          </cell>
        </row>
        <row r="119">
          <cell r="E119" t="str">
            <v>KITTITAS</v>
          </cell>
          <cell r="F119">
            <v>112</v>
          </cell>
          <cell r="G119">
            <v>0</v>
          </cell>
          <cell r="I119">
            <v>3</v>
          </cell>
          <cell r="J119">
            <v>0</v>
          </cell>
          <cell r="K119">
            <v>115</v>
          </cell>
          <cell r="L119">
            <v>601</v>
          </cell>
          <cell r="M119">
            <v>0.1913477537437604</v>
          </cell>
          <cell r="N119">
            <v>115</v>
          </cell>
          <cell r="O119">
            <v>115</v>
          </cell>
          <cell r="P119">
            <v>115</v>
          </cell>
          <cell r="Q119">
            <v>131.02314999999999</v>
          </cell>
          <cell r="R119">
            <v>131.02314999999999</v>
          </cell>
        </row>
        <row r="120">
          <cell r="E120" t="str">
            <v>KLICKITAT</v>
          </cell>
          <cell r="F120">
            <v>25</v>
          </cell>
          <cell r="G120">
            <v>0</v>
          </cell>
          <cell r="I120">
            <v>0</v>
          </cell>
          <cell r="J120">
            <v>0</v>
          </cell>
          <cell r="K120">
            <v>25</v>
          </cell>
          <cell r="L120">
            <v>191</v>
          </cell>
          <cell r="M120">
            <v>0.13089005235602094</v>
          </cell>
          <cell r="N120">
            <v>25</v>
          </cell>
          <cell r="O120">
            <v>0</v>
          </cell>
          <cell r="P120">
            <v>25</v>
          </cell>
          <cell r="Q120">
            <v>25</v>
          </cell>
          <cell r="R120">
            <v>25</v>
          </cell>
        </row>
        <row r="121">
          <cell r="E121" t="str">
            <v>LA CENTER</v>
          </cell>
          <cell r="F121">
            <v>99</v>
          </cell>
          <cell r="G121">
            <v>0</v>
          </cell>
          <cell r="I121">
            <v>4</v>
          </cell>
          <cell r="J121">
            <v>0</v>
          </cell>
          <cell r="K121">
            <v>103</v>
          </cell>
          <cell r="L121">
            <v>1316</v>
          </cell>
          <cell r="M121">
            <v>7.826747720364742E-2</v>
          </cell>
          <cell r="N121">
            <v>103</v>
          </cell>
          <cell r="O121">
            <v>0</v>
          </cell>
          <cell r="P121">
            <v>103</v>
          </cell>
          <cell r="Q121">
            <v>103</v>
          </cell>
          <cell r="R121">
            <v>103</v>
          </cell>
        </row>
        <row r="122">
          <cell r="E122" t="str">
            <v>LA CONNER</v>
          </cell>
          <cell r="F122">
            <v>177</v>
          </cell>
          <cell r="G122">
            <v>0</v>
          </cell>
          <cell r="I122">
            <v>4</v>
          </cell>
          <cell r="J122">
            <v>1</v>
          </cell>
          <cell r="K122">
            <v>182</v>
          </cell>
          <cell r="L122">
            <v>719</v>
          </cell>
          <cell r="M122">
            <v>0.25312934631432543</v>
          </cell>
          <cell r="N122">
            <v>182</v>
          </cell>
          <cell r="O122">
            <v>182</v>
          </cell>
          <cell r="P122">
            <v>182</v>
          </cell>
          <cell r="Q122">
            <v>251.75667499999997</v>
          </cell>
          <cell r="R122">
            <v>251.75667499999997</v>
          </cell>
        </row>
        <row r="123">
          <cell r="E123" t="str">
            <v>LACROSSE</v>
          </cell>
          <cell r="F123">
            <v>58</v>
          </cell>
          <cell r="G123">
            <v>0</v>
          </cell>
          <cell r="I123">
            <v>0</v>
          </cell>
          <cell r="J123">
            <v>0</v>
          </cell>
          <cell r="K123">
            <v>58</v>
          </cell>
          <cell r="L123">
            <v>169</v>
          </cell>
          <cell r="M123">
            <v>0.34319526627218933</v>
          </cell>
          <cell r="N123">
            <v>58</v>
          </cell>
          <cell r="O123">
            <v>58</v>
          </cell>
          <cell r="P123">
            <v>58</v>
          </cell>
          <cell r="Q123">
            <v>102.500125</v>
          </cell>
          <cell r="R123">
            <v>102.500125</v>
          </cell>
        </row>
        <row r="124">
          <cell r="E124" t="str">
            <v>LAKE CHELAN</v>
          </cell>
          <cell r="F124">
            <v>267</v>
          </cell>
          <cell r="G124">
            <v>0</v>
          </cell>
          <cell r="I124">
            <v>0</v>
          </cell>
          <cell r="J124">
            <v>0</v>
          </cell>
          <cell r="K124">
            <v>267</v>
          </cell>
          <cell r="L124">
            <v>1235</v>
          </cell>
          <cell r="M124">
            <v>0.21619433198380567</v>
          </cell>
          <cell r="N124">
            <v>267</v>
          </cell>
          <cell r="O124">
            <v>267</v>
          </cell>
          <cell r="P124">
            <v>267</v>
          </cell>
          <cell r="Q124">
            <v>322.94024999999999</v>
          </cell>
          <cell r="R124">
            <v>322.94024999999999</v>
          </cell>
        </row>
        <row r="125">
          <cell r="E125" t="str">
            <v>LAKE STEVENS</v>
          </cell>
          <cell r="F125">
            <v>565</v>
          </cell>
          <cell r="G125">
            <v>0</v>
          </cell>
          <cell r="I125">
            <v>23</v>
          </cell>
          <cell r="J125">
            <v>0</v>
          </cell>
          <cell r="K125">
            <v>588</v>
          </cell>
          <cell r="L125">
            <v>5241</v>
          </cell>
          <cell r="M125">
            <v>0.11219232970807098</v>
          </cell>
          <cell r="N125">
            <v>588</v>
          </cell>
          <cell r="O125">
            <v>0</v>
          </cell>
          <cell r="P125">
            <v>588</v>
          </cell>
          <cell r="Q125">
            <v>588</v>
          </cell>
          <cell r="R125">
            <v>588</v>
          </cell>
        </row>
        <row r="126">
          <cell r="E126" t="str">
            <v>LAKE WASHINGTON</v>
          </cell>
          <cell r="F126">
            <v>1560</v>
          </cell>
          <cell r="G126">
            <v>0</v>
          </cell>
          <cell r="I126">
            <v>35</v>
          </cell>
          <cell r="J126">
            <v>2</v>
          </cell>
          <cell r="K126">
            <v>1597</v>
          </cell>
          <cell r="L126">
            <v>27743</v>
          </cell>
          <cell r="M126">
            <v>5.7564070215910319E-2</v>
          </cell>
          <cell r="N126">
            <v>1597</v>
          </cell>
          <cell r="O126">
            <v>0</v>
          </cell>
          <cell r="P126">
            <v>1597</v>
          </cell>
          <cell r="Q126">
            <v>2050</v>
          </cell>
          <cell r="R126">
            <v>2050</v>
          </cell>
        </row>
        <row r="127">
          <cell r="E127" t="str">
            <v>LAKEWOOD</v>
          </cell>
          <cell r="F127">
            <v>79</v>
          </cell>
          <cell r="G127">
            <v>0</v>
          </cell>
          <cell r="I127">
            <v>12</v>
          </cell>
          <cell r="J127">
            <v>1</v>
          </cell>
          <cell r="K127">
            <v>92</v>
          </cell>
          <cell r="L127">
            <v>2025</v>
          </cell>
          <cell r="M127">
            <v>4.5432098765432097E-2</v>
          </cell>
          <cell r="N127">
            <v>92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</row>
        <row r="128">
          <cell r="E128" t="str">
            <v>LAMONT</v>
          </cell>
          <cell r="F128">
            <v>10</v>
          </cell>
          <cell r="G128">
            <v>0</v>
          </cell>
          <cell r="I128">
            <v>0</v>
          </cell>
          <cell r="J128">
            <v>0</v>
          </cell>
          <cell r="K128">
            <v>10</v>
          </cell>
          <cell r="L128">
            <v>59</v>
          </cell>
          <cell r="M128">
            <v>0.16949152542372881</v>
          </cell>
          <cell r="N128">
            <v>10</v>
          </cell>
          <cell r="O128">
            <v>10</v>
          </cell>
          <cell r="P128">
            <v>10</v>
          </cell>
          <cell r="Q128">
            <v>10.60585</v>
          </cell>
          <cell r="R128">
            <v>10.60585</v>
          </cell>
        </row>
        <row r="129">
          <cell r="E129" t="str">
            <v>LIBERTY</v>
          </cell>
          <cell r="F129">
            <v>72</v>
          </cell>
          <cell r="G129">
            <v>0</v>
          </cell>
          <cell r="I129">
            <v>4</v>
          </cell>
          <cell r="J129">
            <v>0</v>
          </cell>
          <cell r="K129">
            <v>76</v>
          </cell>
          <cell r="L129">
            <v>939</v>
          </cell>
          <cell r="M129">
            <v>8.0937167199148036E-2</v>
          </cell>
          <cell r="N129">
            <v>76</v>
          </cell>
          <cell r="O129">
            <v>0</v>
          </cell>
          <cell r="P129">
            <v>76</v>
          </cell>
          <cell r="Q129">
            <v>76</v>
          </cell>
          <cell r="R129">
            <v>76</v>
          </cell>
        </row>
        <row r="130">
          <cell r="E130" t="str">
            <v>LIND</v>
          </cell>
          <cell r="F130">
            <v>47</v>
          </cell>
          <cell r="G130">
            <v>0</v>
          </cell>
          <cell r="I130">
            <v>0</v>
          </cell>
          <cell r="J130">
            <v>0</v>
          </cell>
          <cell r="K130">
            <v>47</v>
          </cell>
          <cell r="L130">
            <v>262</v>
          </cell>
          <cell r="M130">
            <v>0.17938931297709923</v>
          </cell>
          <cell r="N130">
            <v>47</v>
          </cell>
          <cell r="O130">
            <v>47</v>
          </cell>
          <cell r="P130">
            <v>47</v>
          </cell>
          <cell r="Q130">
            <v>51.635300000000001</v>
          </cell>
          <cell r="R130">
            <v>51.635300000000001</v>
          </cell>
        </row>
        <row r="131">
          <cell r="E131" t="str">
            <v>LONGVIEW</v>
          </cell>
          <cell r="F131">
            <v>1597</v>
          </cell>
          <cell r="G131">
            <v>0</v>
          </cell>
          <cell r="I131">
            <v>47</v>
          </cell>
          <cell r="J131">
            <v>0</v>
          </cell>
          <cell r="K131">
            <v>1644</v>
          </cell>
          <cell r="L131">
            <v>8170</v>
          </cell>
          <cell r="M131">
            <v>0.20122399020807832</v>
          </cell>
          <cell r="N131">
            <v>1644</v>
          </cell>
          <cell r="O131">
            <v>1644</v>
          </cell>
          <cell r="P131">
            <v>1644</v>
          </cell>
          <cell r="Q131">
            <v>2120.5</v>
          </cell>
          <cell r="R131">
            <v>2120.5</v>
          </cell>
        </row>
        <row r="132">
          <cell r="E132" t="str">
            <v>LOON LAKE</v>
          </cell>
          <cell r="F132">
            <v>72</v>
          </cell>
          <cell r="G132">
            <v>0</v>
          </cell>
          <cell r="I132">
            <v>1</v>
          </cell>
          <cell r="J132">
            <v>1</v>
          </cell>
          <cell r="K132">
            <v>74</v>
          </cell>
          <cell r="L132">
            <v>255</v>
          </cell>
          <cell r="M132">
            <v>0.29019607843137257</v>
          </cell>
          <cell r="N132">
            <v>74</v>
          </cell>
          <cell r="O132">
            <v>74</v>
          </cell>
          <cell r="P132">
            <v>74</v>
          </cell>
          <cell r="Q132">
            <v>112.91787500000002</v>
          </cell>
          <cell r="R132">
            <v>112.91787500000002</v>
          </cell>
        </row>
        <row r="133">
          <cell r="E133" t="str">
            <v>LOPEZ</v>
          </cell>
          <cell r="F133">
            <v>51</v>
          </cell>
          <cell r="G133">
            <v>0</v>
          </cell>
          <cell r="I133">
            <v>1</v>
          </cell>
          <cell r="J133">
            <v>0</v>
          </cell>
          <cell r="K133">
            <v>52</v>
          </cell>
          <cell r="L133">
            <v>290</v>
          </cell>
          <cell r="M133">
            <v>0.1793103448275862</v>
          </cell>
          <cell r="N133">
            <v>52</v>
          </cell>
          <cell r="O133">
            <v>52</v>
          </cell>
          <cell r="P133">
            <v>52</v>
          </cell>
          <cell r="Q133">
            <v>57.113500000000002</v>
          </cell>
          <cell r="R133">
            <v>57.113500000000002</v>
          </cell>
        </row>
        <row r="134">
          <cell r="E134" t="str">
            <v>LYLE</v>
          </cell>
          <cell r="F134">
            <v>96</v>
          </cell>
          <cell r="G134">
            <v>0</v>
          </cell>
          <cell r="I134">
            <v>7</v>
          </cell>
          <cell r="J134">
            <v>4</v>
          </cell>
          <cell r="K134">
            <v>107</v>
          </cell>
          <cell r="L134">
            <v>597</v>
          </cell>
          <cell r="M134">
            <v>0.17922948073701842</v>
          </cell>
          <cell r="N134">
            <v>107</v>
          </cell>
          <cell r="O134">
            <v>107</v>
          </cell>
          <cell r="P134">
            <v>107</v>
          </cell>
          <cell r="Q134">
            <v>117.49054999999998</v>
          </cell>
          <cell r="R134">
            <v>117.49054999999998</v>
          </cell>
        </row>
        <row r="135">
          <cell r="E135" t="str">
            <v>LYNDEN</v>
          </cell>
          <cell r="F135">
            <v>356</v>
          </cell>
          <cell r="G135">
            <v>0</v>
          </cell>
          <cell r="I135">
            <v>11</v>
          </cell>
          <cell r="J135">
            <v>0</v>
          </cell>
          <cell r="K135">
            <v>367</v>
          </cell>
          <cell r="L135">
            <v>3692</v>
          </cell>
          <cell r="M135">
            <v>9.9404117009750811E-2</v>
          </cell>
          <cell r="N135">
            <v>367</v>
          </cell>
          <cell r="O135">
            <v>0</v>
          </cell>
          <cell r="P135">
            <v>367</v>
          </cell>
          <cell r="Q135">
            <v>367</v>
          </cell>
          <cell r="R135">
            <v>367</v>
          </cell>
        </row>
        <row r="136">
          <cell r="E136" t="str">
            <v>MABTON</v>
          </cell>
          <cell r="F136">
            <v>368</v>
          </cell>
          <cell r="G136">
            <v>0</v>
          </cell>
          <cell r="I136">
            <v>3</v>
          </cell>
          <cell r="J136">
            <v>0</v>
          </cell>
          <cell r="K136">
            <v>371</v>
          </cell>
          <cell r="L136">
            <v>1248</v>
          </cell>
          <cell r="M136">
            <v>0.29727564102564102</v>
          </cell>
          <cell r="N136">
            <v>371</v>
          </cell>
          <cell r="O136">
            <v>371</v>
          </cell>
          <cell r="P136">
            <v>371</v>
          </cell>
          <cell r="Q136">
            <v>574.72159999999997</v>
          </cell>
          <cell r="R136">
            <v>574.72159999999997</v>
          </cell>
        </row>
        <row r="137">
          <cell r="E137" t="str">
            <v>MANSFIELD</v>
          </cell>
          <cell r="F137">
            <v>35</v>
          </cell>
          <cell r="G137">
            <v>0</v>
          </cell>
          <cell r="I137">
            <v>1</v>
          </cell>
          <cell r="J137">
            <v>0</v>
          </cell>
          <cell r="K137">
            <v>36</v>
          </cell>
          <cell r="L137">
            <v>130</v>
          </cell>
          <cell r="M137">
            <v>0.27692307692307694</v>
          </cell>
          <cell r="N137">
            <v>36</v>
          </cell>
          <cell r="O137">
            <v>36</v>
          </cell>
          <cell r="P137">
            <v>36</v>
          </cell>
          <cell r="Q137">
            <v>53.252250000000004</v>
          </cell>
          <cell r="R137">
            <v>53.252250000000004</v>
          </cell>
        </row>
        <row r="138">
          <cell r="E138" t="str">
            <v>MANSON</v>
          </cell>
          <cell r="F138">
            <v>84</v>
          </cell>
          <cell r="G138">
            <v>0</v>
          </cell>
          <cell r="I138">
            <v>6</v>
          </cell>
          <cell r="J138">
            <v>0</v>
          </cell>
          <cell r="K138">
            <v>90</v>
          </cell>
          <cell r="L138">
            <v>577</v>
          </cell>
          <cell r="M138">
            <v>0.15597920277296359</v>
          </cell>
          <cell r="N138">
            <v>90</v>
          </cell>
          <cell r="O138">
            <v>90</v>
          </cell>
          <cell r="P138">
            <v>90</v>
          </cell>
          <cell r="Q138">
            <v>90.077549999999988</v>
          </cell>
          <cell r="R138">
            <v>90.077549999999988</v>
          </cell>
        </row>
        <row r="139">
          <cell r="E139" t="str">
            <v>MARY M KNIGHT</v>
          </cell>
          <cell r="F139">
            <v>18</v>
          </cell>
          <cell r="G139">
            <v>0</v>
          </cell>
          <cell r="I139">
            <v>2</v>
          </cell>
          <cell r="J139">
            <v>0</v>
          </cell>
          <cell r="K139">
            <v>20</v>
          </cell>
          <cell r="L139">
            <v>291</v>
          </cell>
          <cell r="M139">
            <v>6.8728522336769765E-2</v>
          </cell>
          <cell r="N139">
            <v>20</v>
          </cell>
          <cell r="O139">
            <v>0</v>
          </cell>
          <cell r="P139">
            <v>20</v>
          </cell>
          <cell r="Q139">
            <v>20</v>
          </cell>
          <cell r="R139">
            <v>20</v>
          </cell>
        </row>
        <row r="140">
          <cell r="E140" t="str">
            <v>MARY WALKER</v>
          </cell>
          <cell r="F140">
            <v>192</v>
          </cell>
          <cell r="G140">
            <v>0</v>
          </cell>
          <cell r="I140">
            <v>6</v>
          </cell>
          <cell r="J140">
            <v>0</v>
          </cell>
          <cell r="K140">
            <v>198</v>
          </cell>
          <cell r="L140">
            <v>577</v>
          </cell>
          <cell r="M140">
            <v>0.34315424610051992</v>
          </cell>
          <cell r="N140">
            <v>198</v>
          </cell>
          <cell r="O140">
            <v>198</v>
          </cell>
          <cell r="P140">
            <v>198</v>
          </cell>
          <cell r="Q140">
            <v>349.87912500000004</v>
          </cell>
          <cell r="R140">
            <v>349.87912500000004</v>
          </cell>
        </row>
        <row r="141">
          <cell r="E141" t="str">
            <v>MARYSVILLE</v>
          </cell>
          <cell r="F141">
            <v>849</v>
          </cell>
          <cell r="G141">
            <v>0</v>
          </cell>
          <cell r="I141">
            <v>74</v>
          </cell>
          <cell r="J141">
            <v>4</v>
          </cell>
          <cell r="K141">
            <v>927</v>
          </cell>
          <cell r="L141">
            <v>11535</v>
          </cell>
          <cell r="M141">
            <v>8.0364109232769834E-2</v>
          </cell>
          <cell r="N141">
            <v>927</v>
          </cell>
          <cell r="O141">
            <v>0</v>
          </cell>
          <cell r="P141">
            <v>927</v>
          </cell>
          <cell r="Q141">
            <v>1045</v>
          </cell>
          <cell r="R141">
            <v>1045</v>
          </cell>
        </row>
        <row r="142">
          <cell r="E142" t="str">
            <v>MCCLEARY</v>
          </cell>
          <cell r="F142">
            <v>98</v>
          </cell>
          <cell r="G142">
            <v>0</v>
          </cell>
          <cell r="I142">
            <v>1</v>
          </cell>
          <cell r="J142">
            <v>0</v>
          </cell>
          <cell r="K142">
            <v>99</v>
          </cell>
          <cell r="L142">
            <v>402</v>
          </cell>
          <cell r="M142">
            <v>0.2462686567164179</v>
          </cell>
          <cell r="N142">
            <v>99</v>
          </cell>
          <cell r="O142">
            <v>99</v>
          </cell>
          <cell r="P142">
            <v>99</v>
          </cell>
          <cell r="Q142">
            <v>133.86464999999998</v>
          </cell>
          <cell r="R142">
            <v>133.86464999999998</v>
          </cell>
        </row>
        <row r="143">
          <cell r="E143" t="str">
            <v>MEAD</v>
          </cell>
          <cell r="F143">
            <v>557</v>
          </cell>
          <cell r="G143">
            <v>0</v>
          </cell>
          <cell r="I143">
            <v>33</v>
          </cell>
          <cell r="J143">
            <v>0</v>
          </cell>
          <cell r="K143">
            <v>590</v>
          </cell>
          <cell r="L143">
            <v>8381</v>
          </cell>
          <cell r="M143">
            <v>7.0397327287913133E-2</v>
          </cell>
          <cell r="N143">
            <v>590</v>
          </cell>
          <cell r="O143">
            <v>0</v>
          </cell>
          <cell r="P143">
            <v>590</v>
          </cell>
          <cell r="Q143">
            <v>590</v>
          </cell>
          <cell r="R143">
            <v>590</v>
          </cell>
        </row>
        <row r="144">
          <cell r="E144" t="str">
            <v>MEDICAL LAKE</v>
          </cell>
          <cell r="F144">
            <v>279</v>
          </cell>
          <cell r="G144">
            <v>0</v>
          </cell>
          <cell r="I144">
            <v>6</v>
          </cell>
          <cell r="J144">
            <v>0</v>
          </cell>
          <cell r="K144">
            <v>285</v>
          </cell>
          <cell r="L144">
            <v>2246</v>
          </cell>
          <cell r="M144">
            <v>0.12689225289403383</v>
          </cell>
          <cell r="N144">
            <v>285</v>
          </cell>
          <cell r="O144">
            <v>0</v>
          </cell>
          <cell r="P144">
            <v>285</v>
          </cell>
          <cell r="Q144">
            <v>285</v>
          </cell>
          <cell r="R144">
            <v>285</v>
          </cell>
        </row>
        <row r="145">
          <cell r="E145" t="str">
            <v>MERCER ISLAND</v>
          </cell>
          <cell r="F145">
            <v>158</v>
          </cell>
          <cell r="G145">
            <v>0</v>
          </cell>
          <cell r="I145">
            <v>1</v>
          </cell>
          <cell r="J145">
            <v>0</v>
          </cell>
          <cell r="K145">
            <v>159</v>
          </cell>
          <cell r="L145">
            <v>4340</v>
          </cell>
          <cell r="M145">
            <v>3.6635944700460832E-2</v>
          </cell>
          <cell r="N145">
            <v>159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</row>
        <row r="146">
          <cell r="E146" t="str">
            <v>MERIDIAN</v>
          </cell>
          <cell r="F146">
            <v>270</v>
          </cell>
          <cell r="G146">
            <v>0</v>
          </cell>
          <cell r="I146">
            <v>6</v>
          </cell>
          <cell r="J146">
            <v>0</v>
          </cell>
          <cell r="K146">
            <v>276</v>
          </cell>
          <cell r="L146">
            <v>1867</v>
          </cell>
          <cell r="M146">
            <v>0.14783074450990893</v>
          </cell>
          <cell r="N146">
            <v>276</v>
          </cell>
          <cell r="O146">
            <v>0</v>
          </cell>
          <cell r="P146">
            <v>276</v>
          </cell>
          <cell r="Q146">
            <v>276</v>
          </cell>
          <cell r="R146">
            <v>276</v>
          </cell>
        </row>
        <row r="147">
          <cell r="E147" t="str">
            <v>METHOW VALLEY</v>
          </cell>
          <cell r="F147">
            <v>157</v>
          </cell>
          <cell r="G147">
            <v>0</v>
          </cell>
          <cell r="I147">
            <v>1</v>
          </cell>
          <cell r="J147">
            <v>0</v>
          </cell>
          <cell r="K147">
            <v>158</v>
          </cell>
          <cell r="L147">
            <v>827</v>
          </cell>
          <cell r="M147">
            <v>0.19105199516324062</v>
          </cell>
          <cell r="N147">
            <v>158</v>
          </cell>
          <cell r="O147">
            <v>158</v>
          </cell>
          <cell r="P147">
            <v>158</v>
          </cell>
          <cell r="Q147">
            <v>179.86505</v>
          </cell>
          <cell r="R147">
            <v>179.86505</v>
          </cell>
        </row>
        <row r="148">
          <cell r="E148" t="str">
            <v>MILL A</v>
          </cell>
          <cell r="F148">
            <v>20</v>
          </cell>
          <cell r="G148">
            <v>0</v>
          </cell>
          <cell r="I148">
            <v>0</v>
          </cell>
          <cell r="J148">
            <v>0</v>
          </cell>
          <cell r="K148">
            <v>20</v>
          </cell>
          <cell r="L148">
            <v>135</v>
          </cell>
          <cell r="M148">
            <v>0.14814814814814814</v>
          </cell>
          <cell r="N148">
            <v>20</v>
          </cell>
          <cell r="O148">
            <v>0</v>
          </cell>
          <cell r="P148">
            <v>20</v>
          </cell>
          <cell r="Q148">
            <v>20</v>
          </cell>
          <cell r="R148">
            <v>20</v>
          </cell>
        </row>
        <row r="149">
          <cell r="E149" t="str">
            <v>MONROE</v>
          </cell>
          <cell r="F149">
            <v>473</v>
          </cell>
          <cell r="G149">
            <v>0</v>
          </cell>
          <cell r="I149">
            <v>25</v>
          </cell>
          <cell r="J149">
            <v>0</v>
          </cell>
          <cell r="K149">
            <v>498</v>
          </cell>
          <cell r="L149">
            <v>5221</v>
          </cell>
          <cell r="M149">
            <v>9.5384026048649678E-2</v>
          </cell>
          <cell r="N149">
            <v>498</v>
          </cell>
          <cell r="O149">
            <v>0</v>
          </cell>
          <cell r="P149">
            <v>498</v>
          </cell>
          <cell r="Q149">
            <v>498</v>
          </cell>
          <cell r="R149">
            <v>498</v>
          </cell>
        </row>
        <row r="150">
          <cell r="E150" t="str">
            <v>MONTESANO</v>
          </cell>
          <cell r="F150">
            <v>175</v>
          </cell>
          <cell r="G150">
            <v>0</v>
          </cell>
          <cell r="I150">
            <v>21</v>
          </cell>
          <cell r="J150">
            <v>0</v>
          </cell>
          <cell r="K150">
            <v>196</v>
          </cell>
          <cell r="L150">
            <v>1638</v>
          </cell>
          <cell r="M150">
            <v>0.11965811965811966</v>
          </cell>
          <cell r="N150">
            <v>196</v>
          </cell>
          <cell r="O150">
            <v>0</v>
          </cell>
          <cell r="P150">
            <v>196</v>
          </cell>
          <cell r="Q150">
            <v>196</v>
          </cell>
          <cell r="R150">
            <v>196</v>
          </cell>
        </row>
        <row r="151">
          <cell r="E151" t="str">
            <v>MORTON</v>
          </cell>
          <cell r="F151">
            <v>173</v>
          </cell>
          <cell r="G151">
            <v>0</v>
          </cell>
          <cell r="I151">
            <v>2</v>
          </cell>
          <cell r="J151">
            <v>0</v>
          </cell>
          <cell r="K151">
            <v>175</v>
          </cell>
          <cell r="L151">
            <v>663</v>
          </cell>
          <cell r="M151">
            <v>0.26395173453996984</v>
          </cell>
          <cell r="N151">
            <v>175</v>
          </cell>
          <cell r="O151">
            <v>175</v>
          </cell>
          <cell r="P151">
            <v>175</v>
          </cell>
          <cell r="Q151">
            <v>250.08647499999998</v>
          </cell>
          <cell r="R151">
            <v>250.08647499999998</v>
          </cell>
        </row>
        <row r="152">
          <cell r="E152" t="str">
            <v>MOSES LAKE</v>
          </cell>
          <cell r="F152">
            <v>1468</v>
          </cell>
          <cell r="G152">
            <v>0</v>
          </cell>
          <cell r="I152">
            <v>23</v>
          </cell>
          <cell r="J152">
            <v>2</v>
          </cell>
          <cell r="K152">
            <v>1493</v>
          </cell>
          <cell r="L152">
            <v>7398</v>
          </cell>
          <cell r="M152">
            <v>0.20181130035144634</v>
          </cell>
          <cell r="N152">
            <v>1493</v>
          </cell>
          <cell r="O152">
            <v>1493</v>
          </cell>
          <cell r="P152">
            <v>1493</v>
          </cell>
          <cell r="Q152">
            <v>1894</v>
          </cell>
          <cell r="R152">
            <v>1894</v>
          </cell>
        </row>
        <row r="153">
          <cell r="E153" t="str">
            <v>MOSSYROCK</v>
          </cell>
          <cell r="F153">
            <v>96</v>
          </cell>
          <cell r="G153">
            <v>0</v>
          </cell>
          <cell r="I153">
            <v>2</v>
          </cell>
          <cell r="J153">
            <v>0</v>
          </cell>
          <cell r="K153">
            <v>98</v>
          </cell>
          <cell r="L153">
            <v>616</v>
          </cell>
          <cell r="M153">
            <v>0.15909090909090909</v>
          </cell>
          <cell r="N153">
            <v>98</v>
          </cell>
          <cell r="O153">
            <v>98</v>
          </cell>
          <cell r="P153">
            <v>98</v>
          </cell>
          <cell r="Q153">
            <v>99.520399999999995</v>
          </cell>
          <cell r="R153">
            <v>99.520399999999995</v>
          </cell>
        </row>
        <row r="154">
          <cell r="E154" t="str">
            <v>MOUNT ADAMS</v>
          </cell>
          <cell r="F154">
            <v>532</v>
          </cell>
          <cell r="G154">
            <v>0</v>
          </cell>
          <cell r="I154">
            <v>24</v>
          </cell>
          <cell r="J154">
            <v>0</v>
          </cell>
          <cell r="K154">
            <v>556</v>
          </cell>
          <cell r="L154">
            <v>1238</v>
          </cell>
          <cell r="M154">
            <v>0.44911147011308561</v>
          </cell>
          <cell r="N154">
            <v>556</v>
          </cell>
          <cell r="O154">
            <v>556</v>
          </cell>
          <cell r="P154">
            <v>556</v>
          </cell>
          <cell r="Q154">
            <v>1238.95435</v>
          </cell>
          <cell r="R154">
            <v>1238.95435</v>
          </cell>
        </row>
        <row r="155">
          <cell r="E155" t="str">
            <v>MOUNT BAKER</v>
          </cell>
          <cell r="F155">
            <v>368</v>
          </cell>
          <cell r="G155">
            <v>0</v>
          </cell>
          <cell r="I155">
            <v>7</v>
          </cell>
          <cell r="J155">
            <v>1</v>
          </cell>
          <cell r="K155">
            <v>376</v>
          </cell>
          <cell r="L155">
            <v>2261</v>
          </cell>
          <cell r="M155">
            <v>0.16629809818664307</v>
          </cell>
          <cell r="N155">
            <v>376</v>
          </cell>
          <cell r="O155">
            <v>376</v>
          </cell>
          <cell r="P155">
            <v>376</v>
          </cell>
          <cell r="Q155">
            <v>393.80214999999998</v>
          </cell>
          <cell r="R155">
            <v>393.80214999999998</v>
          </cell>
        </row>
        <row r="156">
          <cell r="E156" t="str">
            <v>MOUNT PLEASANT</v>
          </cell>
          <cell r="F156">
            <v>8</v>
          </cell>
          <cell r="G156">
            <v>0</v>
          </cell>
          <cell r="I156">
            <v>0</v>
          </cell>
          <cell r="J156">
            <v>0</v>
          </cell>
          <cell r="K156">
            <v>8</v>
          </cell>
          <cell r="L156">
            <v>75</v>
          </cell>
          <cell r="M156">
            <v>0.10666666666666667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</row>
        <row r="157">
          <cell r="E157" t="str">
            <v>MOUNT VERNON</v>
          </cell>
          <cell r="F157">
            <v>852</v>
          </cell>
          <cell r="G157">
            <v>0</v>
          </cell>
          <cell r="I157">
            <v>30</v>
          </cell>
          <cell r="J157">
            <v>1</v>
          </cell>
          <cell r="K157">
            <v>883</v>
          </cell>
          <cell r="L157">
            <v>5611</v>
          </cell>
          <cell r="M157">
            <v>0.15736945286045267</v>
          </cell>
          <cell r="N157">
            <v>883</v>
          </cell>
          <cell r="O157">
            <v>883</v>
          </cell>
          <cell r="P157">
            <v>883</v>
          </cell>
          <cell r="Q157">
            <v>979</v>
          </cell>
          <cell r="R157">
            <v>979</v>
          </cell>
        </row>
        <row r="158">
          <cell r="E158" t="str">
            <v>MUKILTEO</v>
          </cell>
          <cell r="F158">
            <v>1325</v>
          </cell>
          <cell r="G158">
            <v>0</v>
          </cell>
          <cell r="I158">
            <v>41</v>
          </cell>
          <cell r="J158">
            <v>11</v>
          </cell>
          <cell r="K158">
            <v>1377</v>
          </cell>
          <cell r="L158">
            <v>12509</v>
          </cell>
          <cell r="M158">
            <v>0.11008074186585658</v>
          </cell>
          <cell r="N158">
            <v>1377</v>
          </cell>
          <cell r="O158">
            <v>0</v>
          </cell>
          <cell r="P158">
            <v>1377</v>
          </cell>
          <cell r="Q158">
            <v>1720</v>
          </cell>
          <cell r="R158">
            <v>1720</v>
          </cell>
        </row>
        <row r="159">
          <cell r="E159" t="str">
            <v>NACHES VALLEY</v>
          </cell>
          <cell r="F159">
            <v>129</v>
          </cell>
          <cell r="G159">
            <v>0</v>
          </cell>
          <cell r="I159">
            <v>4</v>
          </cell>
          <cell r="J159">
            <v>0</v>
          </cell>
          <cell r="K159">
            <v>133</v>
          </cell>
          <cell r="L159">
            <v>1713</v>
          </cell>
          <cell r="M159">
            <v>7.7641564506713362E-2</v>
          </cell>
          <cell r="N159">
            <v>133</v>
          </cell>
          <cell r="O159">
            <v>0</v>
          </cell>
          <cell r="P159">
            <v>133</v>
          </cell>
          <cell r="Q159">
            <v>133</v>
          </cell>
          <cell r="R159">
            <v>133</v>
          </cell>
        </row>
        <row r="160">
          <cell r="E160" t="str">
            <v>NAPAVINE</v>
          </cell>
          <cell r="F160">
            <v>101</v>
          </cell>
          <cell r="G160">
            <v>0</v>
          </cell>
          <cell r="I160">
            <v>4</v>
          </cell>
          <cell r="J160">
            <v>0</v>
          </cell>
          <cell r="K160">
            <v>105</v>
          </cell>
          <cell r="L160">
            <v>701</v>
          </cell>
          <cell r="M160">
            <v>0.14978601997146934</v>
          </cell>
          <cell r="N160">
            <v>105</v>
          </cell>
          <cell r="O160">
            <v>0</v>
          </cell>
          <cell r="P160">
            <v>105</v>
          </cell>
          <cell r="Q160">
            <v>105</v>
          </cell>
          <cell r="R160">
            <v>105</v>
          </cell>
        </row>
        <row r="161">
          <cell r="E161" t="str">
            <v>NASELLE-GRAYS</v>
          </cell>
          <cell r="F161">
            <v>85</v>
          </cell>
          <cell r="G161">
            <v>0</v>
          </cell>
          <cell r="I161">
            <v>0</v>
          </cell>
          <cell r="J161">
            <v>1</v>
          </cell>
          <cell r="K161">
            <v>86</v>
          </cell>
          <cell r="L161">
            <v>562</v>
          </cell>
          <cell r="M161">
            <v>0.15302491103202848</v>
          </cell>
          <cell r="N161">
            <v>86</v>
          </cell>
          <cell r="O161">
            <v>86</v>
          </cell>
          <cell r="P161">
            <v>86</v>
          </cell>
          <cell r="Q161">
            <v>86</v>
          </cell>
          <cell r="R161">
            <v>86</v>
          </cell>
        </row>
        <row r="162">
          <cell r="E162" t="str">
            <v>NESPELEM</v>
          </cell>
          <cell r="F162">
            <v>112</v>
          </cell>
          <cell r="G162">
            <v>0</v>
          </cell>
          <cell r="I162">
            <v>4</v>
          </cell>
          <cell r="J162">
            <v>0</v>
          </cell>
          <cell r="K162">
            <v>116</v>
          </cell>
          <cell r="L162">
            <v>372</v>
          </cell>
          <cell r="M162">
            <v>0.31182795698924731</v>
          </cell>
          <cell r="N162">
            <v>116</v>
          </cell>
          <cell r="O162">
            <v>116</v>
          </cell>
          <cell r="P162">
            <v>116</v>
          </cell>
          <cell r="Q162">
            <v>187.69849999999997</v>
          </cell>
          <cell r="R162">
            <v>187.69849999999997</v>
          </cell>
        </row>
        <row r="163">
          <cell r="E163" t="str">
            <v>NEWPORT</v>
          </cell>
          <cell r="F163">
            <v>325</v>
          </cell>
          <cell r="G163">
            <v>0</v>
          </cell>
          <cell r="I163">
            <v>7</v>
          </cell>
          <cell r="J163">
            <v>0</v>
          </cell>
          <cell r="K163">
            <v>332</v>
          </cell>
          <cell r="L163">
            <v>1572</v>
          </cell>
          <cell r="M163">
            <v>0.21119592875318066</v>
          </cell>
          <cell r="N163">
            <v>332</v>
          </cell>
          <cell r="O163">
            <v>332</v>
          </cell>
          <cell r="P163">
            <v>332</v>
          </cell>
          <cell r="Q163">
            <v>397.31180000000001</v>
          </cell>
          <cell r="R163">
            <v>397.31180000000001</v>
          </cell>
        </row>
        <row r="164">
          <cell r="E164" t="str">
            <v>NINE MILE FALLS</v>
          </cell>
          <cell r="F164">
            <v>207</v>
          </cell>
          <cell r="G164">
            <v>0</v>
          </cell>
          <cell r="I164">
            <v>4</v>
          </cell>
          <cell r="J164">
            <v>0</v>
          </cell>
          <cell r="K164">
            <v>211</v>
          </cell>
          <cell r="L164">
            <v>1614</v>
          </cell>
          <cell r="M164">
            <v>0.13073110285006195</v>
          </cell>
          <cell r="N164">
            <v>211</v>
          </cell>
          <cell r="O164">
            <v>0</v>
          </cell>
          <cell r="P164">
            <v>211</v>
          </cell>
          <cell r="Q164">
            <v>211</v>
          </cell>
          <cell r="R164">
            <v>211</v>
          </cell>
        </row>
        <row r="165">
          <cell r="E165" t="str">
            <v>NOOKSACK VALLEY</v>
          </cell>
          <cell r="F165">
            <v>478</v>
          </cell>
          <cell r="G165">
            <v>0</v>
          </cell>
          <cell r="I165">
            <v>9</v>
          </cell>
          <cell r="J165">
            <v>1</v>
          </cell>
          <cell r="K165">
            <v>488</v>
          </cell>
          <cell r="L165">
            <v>2108</v>
          </cell>
          <cell r="M165">
            <v>0.23149905123339659</v>
          </cell>
          <cell r="N165">
            <v>488</v>
          </cell>
          <cell r="O165">
            <v>488</v>
          </cell>
          <cell r="P165">
            <v>488</v>
          </cell>
          <cell r="Q165">
            <v>624.12110000000007</v>
          </cell>
          <cell r="R165">
            <v>624.12110000000007</v>
          </cell>
        </row>
        <row r="166">
          <cell r="E166" t="str">
            <v>NORTH BEACH</v>
          </cell>
          <cell r="F166">
            <v>168</v>
          </cell>
          <cell r="G166">
            <v>0</v>
          </cell>
          <cell r="I166">
            <v>9</v>
          </cell>
          <cell r="J166">
            <v>0</v>
          </cell>
          <cell r="K166">
            <v>177</v>
          </cell>
          <cell r="L166">
            <v>612</v>
          </cell>
          <cell r="M166">
            <v>0.28921568627450983</v>
          </cell>
          <cell r="N166">
            <v>177</v>
          </cell>
          <cell r="O166">
            <v>177</v>
          </cell>
          <cell r="P166">
            <v>177</v>
          </cell>
          <cell r="Q166">
            <v>269.50290000000007</v>
          </cell>
          <cell r="R166">
            <v>269.50290000000007</v>
          </cell>
        </row>
        <row r="167">
          <cell r="E167" t="str">
            <v>NORTH FRANKLIN</v>
          </cell>
          <cell r="F167">
            <v>448</v>
          </cell>
          <cell r="G167">
            <v>0</v>
          </cell>
          <cell r="I167">
            <v>3</v>
          </cell>
          <cell r="J167">
            <v>0</v>
          </cell>
          <cell r="K167">
            <v>451</v>
          </cell>
          <cell r="L167">
            <v>2260</v>
          </cell>
          <cell r="M167">
            <v>0.1995575221238938</v>
          </cell>
          <cell r="N167">
            <v>451</v>
          </cell>
          <cell r="O167">
            <v>451</v>
          </cell>
          <cell r="P167">
            <v>451</v>
          </cell>
          <cell r="Q167">
            <v>525.16899999999998</v>
          </cell>
          <cell r="R167">
            <v>525.16899999999998</v>
          </cell>
        </row>
        <row r="168">
          <cell r="E168" t="str">
            <v>NORTH KITSAP</v>
          </cell>
          <cell r="F168">
            <v>655</v>
          </cell>
          <cell r="G168">
            <v>0</v>
          </cell>
          <cell r="I168">
            <v>61</v>
          </cell>
          <cell r="J168">
            <v>0</v>
          </cell>
          <cell r="K168">
            <v>716</v>
          </cell>
          <cell r="L168">
            <v>6983</v>
          </cell>
          <cell r="M168">
            <v>0.1025347271946155</v>
          </cell>
          <cell r="N168">
            <v>716</v>
          </cell>
          <cell r="O168">
            <v>0</v>
          </cell>
          <cell r="P168">
            <v>716</v>
          </cell>
          <cell r="Q168">
            <v>728.5</v>
          </cell>
          <cell r="R168">
            <v>728.5</v>
          </cell>
        </row>
        <row r="169">
          <cell r="E169" t="str">
            <v>NORTH MASON</v>
          </cell>
          <cell r="F169">
            <v>372</v>
          </cell>
          <cell r="G169">
            <v>0</v>
          </cell>
          <cell r="I169">
            <v>17</v>
          </cell>
          <cell r="J169">
            <v>2</v>
          </cell>
          <cell r="K169">
            <v>391</v>
          </cell>
          <cell r="L169">
            <v>2278</v>
          </cell>
          <cell r="M169">
            <v>0.17164179104477612</v>
          </cell>
          <cell r="N169">
            <v>391</v>
          </cell>
          <cell r="O169">
            <v>391</v>
          </cell>
          <cell r="P169">
            <v>391</v>
          </cell>
          <cell r="Q169">
            <v>418.06569999999999</v>
          </cell>
          <cell r="R169">
            <v>418.06569999999999</v>
          </cell>
        </row>
        <row r="170">
          <cell r="E170" t="str">
            <v>NORTH RIVER</v>
          </cell>
          <cell r="F170">
            <v>10</v>
          </cell>
          <cell r="G170">
            <v>0</v>
          </cell>
          <cell r="I170">
            <v>1</v>
          </cell>
          <cell r="J170">
            <v>0</v>
          </cell>
          <cell r="K170">
            <v>11</v>
          </cell>
          <cell r="L170">
            <v>73</v>
          </cell>
          <cell r="M170">
            <v>0.15068493150684931</v>
          </cell>
          <cell r="N170">
            <v>11</v>
          </cell>
          <cell r="O170">
            <v>11</v>
          </cell>
          <cell r="P170">
            <v>11</v>
          </cell>
          <cell r="Q170">
            <v>11</v>
          </cell>
          <cell r="R170">
            <v>11</v>
          </cell>
        </row>
        <row r="171">
          <cell r="E171" t="str">
            <v>NORTH THURSTON</v>
          </cell>
          <cell r="F171">
            <v>1724</v>
          </cell>
          <cell r="G171">
            <v>0</v>
          </cell>
          <cell r="I171">
            <v>57</v>
          </cell>
          <cell r="J171">
            <v>2</v>
          </cell>
          <cell r="K171">
            <v>1783</v>
          </cell>
          <cell r="L171">
            <v>15446</v>
          </cell>
          <cell r="M171">
            <v>0.11543441667745695</v>
          </cell>
          <cell r="N171">
            <v>1783</v>
          </cell>
          <cell r="O171">
            <v>0</v>
          </cell>
          <cell r="P171">
            <v>1783</v>
          </cell>
          <cell r="Q171">
            <v>2329</v>
          </cell>
          <cell r="R171">
            <v>2329</v>
          </cell>
        </row>
        <row r="172">
          <cell r="E172" t="str">
            <v>NORTHPORT</v>
          </cell>
          <cell r="F172">
            <v>71</v>
          </cell>
          <cell r="G172">
            <v>0</v>
          </cell>
          <cell r="I172">
            <v>1</v>
          </cell>
          <cell r="J172">
            <v>0</v>
          </cell>
          <cell r="K172">
            <v>72</v>
          </cell>
          <cell r="L172">
            <v>316</v>
          </cell>
          <cell r="M172">
            <v>0.22784810126582278</v>
          </cell>
          <cell r="N172">
            <v>72</v>
          </cell>
          <cell r="O172">
            <v>72</v>
          </cell>
          <cell r="P172">
            <v>72</v>
          </cell>
          <cell r="Q172">
            <v>90.674700000000001</v>
          </cell>
          <cell r="R172">
            <v>90.674700000000001</v>
          </cell>
        </row>
        <row r="173">
          <cell r="E173" t="str">
            <v>NORTHSHORE</v>
          </cell>
          <cell r="F173">
            <v>838</v>
          </cell>
          <cell r="G173">
            <v>0</v>
          </cell>
          <cell r="I173">
            <v>39</v>
          </cell>
          <cell r="J173">
            <v>2</v>
          </cell>
          <cell r="K173">
            <v>879</v>
          </cell>
          <cell r="L173">
            <v>22574</v>
          </cell>
          <cell r="M173">
            <v>3.8938601931425537E-2</v>
          </cell>
          <cell r="N173">
            <v>879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</row>
        <row r="174">
          <cell r="E174" t="str">
            <v>OAK HARBOR</v>
          </cell>
          <cell r="F174">
            <v>737</v>
          </cell>
          <cell r="G174">
            <v>0</v>
          </cell>
          <cell r="I174">
            <v>31</v>
          </cell>
          <cell r="J174">
            <v>0</v>
          </cell>
          <cell r="K174">
            <v>768</v>
          </cell>
          <cell r="L174">
            <v>8321</v>
          </cell>
          <cell r="M174">
            <v>9.229659896647037E-2</v>
          </cell>
          <cell r="N174">
            <v>768</v>
          </cell>
          <cell r="O174">
            <v>0</v>
          </cell>
          <cell r="P174">
            <v>768</v>
          </cell>
          <cell r="Q174">
            <v>806.5</v>
          </cell>
          <cell r="R174">
            <v>806.5</v>
          </cell>
        </row>
        <row r="175">
          <cell r="E175" t="str">
            <v>OAKESDALE</v>
          </cell>
          <cell r="F175">
            <v>19</v>
          </cell>
          <cell r="G175">
            <v>0</v>
          </cell>
          <cell r="I175">
            <v>0</v>
          </cell>
          <cell r="J175">
            <v>0</v>
          </cell>
          <cell r="K175">
            <v>19</v>
          </cell>
          <cell r="L175">
            <v>147</v>
          </cell>
          <cell r="M175">
            <v>0.12925170068027211</v>
          </cell>
          <cell r="N175">
            <v>19</v>
          </cell>
          <cell r="O175">
            <v>0</v>
          </cell>
          <cell r="P175">
            <v>19</v>
          </cell>
          <cell r="Q175">
            <v>19</v>
          </cell>
          <cell r="R175">
            <v>19</v>
          </cell>
        </row>
        <row r="176">
          <cell r="E176" t="str">
            <v>OAKVILLE</v>
          </cell>
          <cell r="F176">
            <v>147</v>
          </cell>
          <cell r="G176">
            <v>0</v>
          </cell>
          <cell r="I176">
            <v>7</v>
          </cell>
          <cell r="J176">
            <v>0</v>
          </cell>
          <cell r="K176">
            <v>154</v>
          </cell>
          <cell r="L176">
            <v>481</v>
          </cell>
          <cell r="M176">
            <v>0.32016632016632018</v>
          </cell>
          <cell r="N176">
            <v>154</v>
          </cell>
          <cell r="O176">
            <v>154</v>
          </cell>
          <cell r="P176">
            <v>154</v>
          </cell>
          <cell r="Q176">
            <v>255.73112500000002</v>
          </cell>
          <cell r="R176">
            <v>255.73112500000002</v>
          </cell>
        </row>
        <row r="177">
          <cell r="E177" t="str">
            <v>OCEAN BEACH</v>
          </cell>
          <cell r="F177">
            <v>239</v>
          </cell>
          <cell r="G177">
            <v>0</v>
          </cell>
          <cell r="I177">
            <v>18</v>
          </cell>
          <cell r="J177">
            <v>1</v>
          </cell>
          <cell r="K177">
            <v>258</v>
          </cell>
          <cell r="L177">
            <v>1227</v>
          </cell>
          <cell r="M177">
            <v>0.21026894865525672</v>
          </cell>
          <cell r="N177">
            <v>258</v>
          </cell>
          <cell r="O177">
            <v>258</v>
          </cell>
          <cell r="P177">
            <v>258</v>
          </cell>
          <cell r="Q177">
            <v>308.12504999999999</v>
          </cell>
          <cell r="R177">
            <v>308.12504999999999</v>
          </cell>
        </row>
        <row r="178">
          <cell r="E178" t="str">
            <v>OCOSTA</v>
          </cell>
          <cell r="F178">
            <v>212</v>
          </cell>
          <cell r="G178">
            <v>0</v>
          </cell>
          <cell r="I178">
            <v>5</v>
          </cell>
          <cell r="J178">
            <v>0</v>
          </cell>
          <cell r="K178">
            <v>217</v>
          </cell>
          <cell r="L178">
            <v>890</v>
          </cell>
          <cell r="M178">
            <v>0.24382022471910111</v>
          </cell>
          <cell r="N178">
            <v>217</v>
          </cell>
          <cell r="O178">
            <v>217</v>
          </cell>
          <cell r="P178">
            <v>217</v>
          </cell>
          <cell r="Q178">
            <v>290.91924999999998</v>
          </cell>
          <cell r="R178">
            <v>290.91924999999998</v>
          </cell>
        </row>
        <row r="179">
          <cell r="E179" t="str">
            <v>ODESSA</v>
          </cell>
          <cell r="F179">
            <v>89</v>
          </cell>
          <cell r="G179">
            <v>0</v>
          </cell>
          <cell r="I179">
            <v>1</v>
          </cell>
          <cell r="J179">
            <v>0</v>
          </cell>
          <cell r="K179">
            <v>90</v>
          </cell>
          <cell r="L179">
            <v>350</v>
          </cell>
          <cell r="M179">
            <v>0.25714285714285712</v>
          </cell>
          <cell r="N179">
            <v>90</v>
          </cell>
          <cell r="O179">
            <v>90</v>
          </cell>
          <cell r="P179">
            <v>90</v>
          </cell>
          <cell r="Q179">
            <v>126.06375</v>
          </cell>
          <cell r="R179">
            <v>126.06375</v>
          </cell>
        </row>
        <row r="180">
          <cell r="E180" t="str">
            <v>OKANOGAN</v>
          </cell>
          <cell r="F180">
            <v>348</v>
          </cell>
          <cell r="G180">
            <v>0</v>
          </cell>
          <cell r="I180">
            <v>5</v>
          </cell>
          <cell r="J180">
            <v>0</v>
          </cell>
          <cell r="K180">
            <v>353</v>
          </cell>
          <cell r="L180">
            <v>1224</v>
          </cell>
          <cell r="M180">
            <v>0.28839869281045749</v>
          </cell>
          <cell r="N180">
            <v>353</v>
          </cell>
          <cell r="O180">
            <v>353</v>
          </cell>
          <cell r="P180">
            <v>353</v>
          </cell>
          <cell r="Q180">
            <v>536.50579999999991</v>
          </cell>
          <cell r="R180">
            <v>536.50579999999991</v>
          </cell>
        </row>
        <row r="181">
          <cell r="E181" t="str">
            <v>OLYMPIA</v>
          </cell>
          <cell r="F181">
            <v>1223</v>
          </cell>
          <cell r="G181">
            <v>0</v>
          </cell>
          <cell r="I181">
            <v>36</v>
          </cell>
          <cell r="J181">
            <v>3</v>
          </cell>
          <cell r="K181">
            <v>1262</v>
          </cell>
          <cell r="L181">
            <v>9706</v>
          </cell>
          <cell r="M181">
            <v>0.13002266639192253</v>
          </cell>
          <cell r="N181">
            <v>1262</v>
          </cell>
          <cell r="O181">
            <v>0</v>
          </cell>
          <cell r="P181">
            <v>1262</v>
          </cell>
          <cell r="Q181">
            <v>1547.5</v>
          </cell>
          <cell r="R181">
            <v>1547.5</v>
          </cell>
        </row>
        <row r="182">
          <cell r="E182" t="str">
            <v>OMAK</v>
          </cell>
          <cell r="F182">
            <v>343</v>
          </cell>
          <cell r="G182">
            <v>0</v>
          </cell>
          <cell r="I182">
            <v>24</v>
          </cell>
          <cell r="J182">
            <v>0</v>
          </cell>
          <cell r="K182">
            <v>367</v>
          </cell>
          <cell r="L182">
            <v>2069</v>
          </cell>
          <cell r="M182">
            <v>0.17738037699371678</v>
          </cell>
          <cell r="N182">
            <v>367</v>
          </cell>
          <cell r="O182">
            <v>367</v>
          </cell>
          <cell r="P182">
            <v>367</v>
          </cell>
          <cell r="Q182">
            <v>400.48735000000005</v>
          </cell>
          <cell r="R182">
            <v>400.48735000000005</v>
          </cell>
        </row>
        <row r="183">
          <cell r="E183" t="str">
            <v>ONALASKA</v>
          </cell>
          <cell r="F183">
            <v>243</v>
          </cell>
          <cell r="G183">
            <v>0</v>
          </cell>
          <cell r="I183">
            <v>9</v>
          </cell>
          <cell r="J183">
            <v>0</v>
          </cell>
          <cell r="K183">
            <v>252</v>
          </cell>
          <cell r="L183">
            <v>1022</v>
          </cell>
          <cell r="M183">
            <v>0.24657534246575341</v>
          </cell>
          <cell r="N183">
            <v>252</v>
          </cell>
          <cell r="O183">
            <v>252</v>
          </cell>
          <cell r="P183">
            <v>252</v>
          </cell>
          <cell r="Q183">
            <v>341.10614999999996</v>
          </cell>
          <cell r="R183">
            <v>341.10614999999996</v>
          </cell>
        </row>
        <row r="184">
          <cell r="E184" t="str">
            <v>ONION CREEK</v>
          </cell>
          <cell r="F184">
            <v>59</v>
          </cell>
          <cell r="G184">
            <v>0</v>
          </cell>
          <cell r="I184">
            <v>0</v>
          </cell>
          <cell r="J184">
            <v>0</v>
          </cell>
          <cell r="K184">
            <v>59</v>
          </cell>
          <cell r="L184">
            <v>162</v>
          </cell>
          <cell r="M184">
            <v>0.36419753086419754</v>
          </cell>
          <cell r="N184">
            <v>59</v>
          </cell>
          <cell r="O184">
            <v>59</v>
          </cell>
          <cell r="P184">
            <v>59</v>
          </cell>
          <cell r="Q184">
            <v>109.31225000000001</v>
          </cell>
          <cell r="R184">
            <v>109.31225000000001</v>
          </cell>
        </row>
        <row r="185">
          <cell r="E185" t="str">
            <v>ORCAS ISLAND</v>
          </cell>
          <cell r="F185">
            <v>85</v>
          </cell>
          <cell r="G185">
            <v>0</v>
          </cell>
          <cell r="I185">
            <v>1</v>
          </cell>
          <cell r="J185">
            <v>0</v>
          </cell>
          <cell r="K185">
            <v>86</v>
          </cell>
          <cell r="L185">
            <v>720</v>
          </cell>
          <cell r="M185">
            <v>0.11944444444444445</v>
          </cell>
          <cell r="N185">
            <v>86</v>
          </cell>
          <cell r="O185">
            <v>0</v>
          </cell>
          <cell r="P185">
            <v>86</v>
          </cell>
          <cell r="Q185">
            <v>86</v>
          </cell>
          <cell r="R185">
            <v>86</v>
          </cell>
        </row>
        <row r="186">
          <cell r="E186" t="str">
            <v>ORCHARD PRAIRIE</v>
          </cell>
          <cell r="F186">
            <v>46</v>
          </cell>
          <cell r="G186">
            <v>0</v>
          </cell>
          <cell r="I186">
            <v>1</v>
          </cell>
          <cell r="J186">
            <v>0</v>
          </cell>
          <cell r="K186">
            <v>47</v>
          </cell>
          <cell r="L186">
            <v>220</v>
          </cell>
          <cell r="M186">
            <v>0.21363636363636362</v>
          </cell>
          <cell r="N186">
            <v>47</v>
          </cell>
          <cell r="O186">
            <v>47</v>
          </cell>
          <cell r="P186">
            <v>47</v>
          </cell>
          <cell r="Q186">
            <v>56.542999999999992</v>
          </cell>
          <cell r="R186">
            <v>56.542999999999992</v>
          </cell>
        </row>
        <row r="187">
          <cell r="E187" t="str">
            <v>ORIENT</v>
          </cell>
          <cell r="F187">
            <v>43</v>
          </cell>
          <cell r="G187">
            <v>0</v>
          </cell>
          <cell r="I187">
            <v>0</v>
          </cell>
          <cell r="J187">
            <v>0</v>
          </cell>
          <cell r="K187">
            <v>43</v>
          </cell>
          <cell r="L187">
            <v>159</v>
          </cell>
          <cell r="M187">
            <v>0.27044025157232704</v>
          </cell>
          <cell r="N187">
            <v>43</v>
          </cell>
          <cell r="O187">
            <v>43</v>
          </cell>
          <cell r="P187">
            <v>43</v>
          </cell>
          <cell r="Q187">
            <v>62.554675000000003</v>
          </cell>
          <cell r="R187">
            <v>62.554675000000003</v>
          </cell>
        </row>
        <row r="188">
          <cell r="E188" t="str">
            <v>ORONDO</v>
          </cell>
          <cell r="F188">
            <v>96</v>
          </cell>
          <cell r="G188">
            <v>0</v>
          </cell>
          <cell r="I188">
            <v>0</v>
          </cell>
          <cell r="J188">
            <v>0</v>
          </cell>
          <cell r="K188">
            <v>96</v>
          </cell>
          <cell r="L188">
            <v>324</v>
          </cell>
          <cell r="M188">
            <v>0.29629629629629628</v>
          </cell>
          <cell r="N188">
            <v>96</v>
          </cell>
          <cell r="O188">
            <v>96</v>
          </cell>
          <cell r="P188">
            <v>96</v>
          </cell>
          <cell r="Q188">
            <v>148.41329999999999</v>
          </cell>
          <cell r="R188">
            <v>148.41329999999999</v>
          </cell>
        </row>
        <row r="189">
          <cell r="E189" t="str">
            <v>OROVILLE</v>
          </cell>
          <cell r="F189">
            <v>181</v>
          </cell>
          <cell r="G189">
            <v>0</v>
          </cell>
          <cell r="I189">
            <v>3</v>
          </cell>
          <cell r="J189">
            <v>0</v>
          </cell>
          <cell r="K189">
            <v>184</v>
          </cell>
          <cell r="L189">
            <v>862</v>
          </cell>
          <cell r="M189">
            <v>0.21345707656612528</v>
          </cell>
          <cell r="N189">
            <v>184</v>
          </cell>
          <cell r="O189">
            <v>184</v>
          </cell>
          <cell r="P189">
            <v>184</v>
          </cell>
          <cell r="Q189">
            <v>221.27529999999999</v>
          </cell>
          <cell r="R189">
            <v>221.27529999999999</v>
          </cell>
        </row>
        <row r="190">
          <cell r="E190" t="str">
            <v>ORTING</v>
          </cell>
          <cell r="F190">
            <v>201</v>
          </cell>
          <cell r="G190">
            <v>0</v>
          </cell>
          <cell r="I190">
            <v>6</v>
          </cell>
          <cell r="J190">
            <v>0</v>
          </cell>
          <cell r="K190">
            <v>207</v>
          </cell>
          <cell r="L190">
            <v>1657</v>
          </cell>
          <cell r="M190">
            <v>0.12492456246228123</v>
          </cell>
          <cell r="N190">
            <v>207</v>
          </cell>
          <cell r="O190">
            <v>0</v>
          </cell>
          <cell r="P190">
            <v>207</v>
          </cell>
          <cell r="Q190">
            <v>207</v>
          </cell>
          <cell r="R190">
            <v>207</v>
          </cell>
        </row>
        <row r="191">
          <cell r="E191" t="str">
            <v>OTHELLO</v>
          </cell>
          <cell r="F191">
            <v>630</v>
          </cell>
          <cell r="G191">
            <v>0</v>
          </cell>
          <cell r="I191">
            <v>2</v>
          </cell>
          <cell r="J191">
            <v>0</v>
          </cell>
          <cell r="K191">
            <v>632</v>
          </cell>
          <cell r="L191">
            <v>3016</v>
          </cell>
          <cell r="M191">
            <v>0.20954907161803712</v>
          </cell>
          <cell r="N191">
            <v>632</v>
          </cell>
          <cell r="O191">
            <v>632</v>
          </cell>
          <cell r="P191">
            <v>632</v>
          </cell>
          <cell r="Q191">
            <v>753.58039999999994</v>
          </cell>
          <cell r="R191">
            <v>753.58039999999994</v>
          </cell>
        </row>
        <row r="192">
          <cell r="E192" t="str">
            <v>PALISADES</v>
          </cell>
          <cell r="F192">
            <v>21</v>
          </cell>
          <cell r="G192">
            <v>0</v>
          </cell>
          <cell r="I192">
            <v>0</v>
          </cell>
          <cell r="J192">
            <v>0</v>
          </cell>
          <cell r="K192">
            <v>21</v>
          </cell>
          <cell r="L192">
            <v>38</v>
          </cell>
          <cell r="M192">
            <v>0.55263157894736847</v>
          </cell>
          <cell r="N192">
            <v>21</v>
          </cell>
          <cell r="O192">
            <v>21</v>
          </cell>
          <cell r="P192">
            <v>21</v>
          </cell>
          <cell r="Q192">
            <v>53.764350000000007</v>
          </cell>
          <cell r="R192">
            <v>53.764350000000007</v>
          </cell>
        </row>
        <row r="193">
          <cell r="E193" t="str">
            <v>PALOUSE</v>
          </cell>
          <cell r="F193">
            <v>29</v>
          </cell>
          <cell r="G193">
            <v>0</v>
          </cell>
          <cell r="I193">
            <v>0</v>
          </cell>
          <cell r="J193">
            <v>0</v>
          </cell>
          <cell r="K193">
            <v>29</v>
          </cell>
          <cell r="L193">
            <v>279</v>
          </cell>
          <cell r="M193">
            <v>0.1039426523297491</v>
          </cell>
          <cell r="N193">
            <v>29</v>
          </cell>
          <cell r="O193">
            <v>0</v>
          </cell>
          <cell r="P193">
            <v>29</v>
          </cell>
          <cell r="Q193">
            <v>29</v>
          </cell>
          <cell r="R193">
            <v>29</v>
          </cell>
        </row>
        <row r="194">
          <cell r="E194" t="str">
            <v>PASCO</v>
          </cell>
          <cell r="F194">
            <v>2317</v>
          </cell>
          <cell r="G194">
            <v>0</v>
          </cell>
          <cell r="I194">
            <v>50</v>
          </cell>
          <cell r="J194">
            <v>7</v>
          </cell>
          <cell r="K194">
            <v>2374</v>
          </cell>
          <cell r="L194">
            <v>9702</v>
          </cell>
          <cell r="M194">
            <v>0.24469181612038754</v>
          </cell>
          <cell r="N194">
            <v>2374</v>
          </cell>
          <cell r="O194">
            <v>2374</v>
          </cell>
          <cell r="P194">
            <v>2374</v>
          </cell>
          <cell r="Q194">
            <v>3271.5</v>
          </cell>
          <cell r="R194">
            <v>3271.5</v>
          </cell>
        </row>
        <row r="195">
          <cell r="E195" t="str">
            <v>PATEROS</v>
          </cell>
          <cell r="F195">
            <v>60</v>
          </cell>
          <cell r="G195">
            <v>0</v>
          </cell>
          <cell r="I195">
            <v>0</v>
          </cell>
          <cell r="J195">
            <v>0</v>
          </cell>
          <cell r="K195">
            <v>60</v>
          </cell>
          <cell r="L195">
            <v>311</v>
          </cell>
          <cell r="M195">
            <v>0.19292604501607716</v>
          </cell>
          <cell r="N195">
            <v>60</v>
          </cell>
          <cell r="O195">
            <v>60</v>
          </cell>
          <cell r="P195">
            <v>60</v>
          </cell>
          <cell r="Q195">
            <v>68.659649999999999</v>
          </cell>
          <cell r="R195">
            <v>68.659649999999999</v>
          </cell>
        </row>
        <row r="196">
          <cell r="E196" t="str">
            <v>PATERSON</v>
          </cell>
          <cell r="F196">
            <v>9</v>
          </cell>
          <cell r="G196">
            <v>0</v>
          </cell>
          <cell r="I196">
            <v>0</v>
          </cell>
          <cell r="J196">
            <v>0</v>
          </cell>
          <cell r="K196">
            <v>9</v>
          </cell>
          <cell r="L196">
            <v>76</v>
          </cell>
          <cell r="M196">
            <v>0.11842105263157894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</row>
        <row r="197">
          <cell r="E197" t="str">
            <v>PE ELL</v>
          </cell>
          <cell r="F197">
            <v>40</v>
          </cell>
          <cell r="G197">
            <v>0</v>
          </cell>
          <cell r="I197">
            <v>3</v>
          </cell>
          <cell r="J197">
            <v>0</v>
          </cell>
          <cell r="K197">
            <v>43</v>
          </cell>
          <cell r="L197">
            <v>379</v>
          </cell>
          <cell r="M197">
            <v>0.11345646437994723</v>
          </cell>
          <cell r="N197">
            <v>43</v>
          </cell>
          <cell r="O197">
            <v>0</v>
          </cell>
          <cell r="P197">
            <v>43</v>
          </cell>
          <cell r="Q197">
            <v>43</v>
          </cell>
          <cell r="R197">
            <v>43</v>
          </cell>
        </row>
        <row r="198">
          <cell r="E198" t="str">
            <v>PENINSULA</v>
          </cell>
          <cell r="F198">
            <v>771</v>
          </cell>
          <cell r="G198">
            <v>0</v>
          </cell>
          <cell r="I198">
            <v>38</v>
          </cell>
          <cell r="J198">
            <v>2</v>
          </cell>
          <cell r="K198">
            <v>811</v>
          </cell>
          <cell r="L198">
            <v>9469</v>
          </cell>
          <cell r="M198">
            <v>8.5647903685711263E-2</v>
          </cell>
          <cell r="N198">
            <v>811</v>
          </cell>
          <cell r="O198">
            <v>0</v>
          </cell>
          <cell r="P198">
            <v>811</v>
          </cell>
          <cell r="Q198">
            <v>871</v>
          </cell>
          <cell r="R198">
            <v>871</v>
          </cell>
        </row>
        <row r="199">
          <cell r="E199" t="str">
            <v>PIONEER</v>
          </cell>
          <cell r="F199">
            <v>172</v>
          </cell>
          <cell r="G199">
            <v>0</v>
          </cell>
          <cell r="I199">
            <v>14</v>
          </cell>
          <cell r="J199">
            <v>2</v>
          </cell>
          <cell r="K199">
            <v>188</v>
          </cell>
          <cell r="L199">
            <v>1239</v>
          </cell>
          <cell r="M199">
            <v>0.15173527037933818</v>
          </cell>
          <cell r="N199">
            <v>188</v>
          </cell>
          <cell r="O199">
            <v>188</v>
          </cell>
          <cell r="P199">
            <v>188</v>
          </cell>
          <cell r="Q199">
            <v>188</v>
          </cell>
          <cell r="R199">
            <v>188</v>
          </cell>
        </row>
        <row r="200">
          <cell r="E200" t="str">
            <v>POMEROY</v>
          </cell>
          <cell r="F200">
            <v>72</v>
          </cell>
          <cell r="G200">
            <v>0</v>
          </cell>
          <cell r="I200">
            <v>3</v>
          </cell>
          <cell r="J200">
            <v>0</v>
          </cell>
          <cell r="K200">
            <v>75</v>
          </cell>
          <cell r="L200">
            <v>481</v>
          </cell>
          <cell r="M200">
            <v>0.15592515592515593</v>
          </cell>
          <cell r="N200">
            <v>75</v>
          </cell>
          <cell r="O200">
            <v>75</v>
          </cell>
          <cell r="P200">
            <v>75</v>
          </cell>
          <cell r="Q200">
            <v>75.045150000000007</v>
          </cell>
          <cell r="R200">
            <v>75.045150000000007</v>
          </cell>
        </row>
        <row r="201">
          <cell r="E201" t="str">
            <v>PORT ANGELES</v>
          </cell>
          <cell r="F201">
            <v>979</v>
          </cell>
          <cell r="G201">
            <v>0</v>
          </cell>
          <cell r="I201">
            <v>63</v>
          </cell>
          <cell r="J201">
            <v>0</v>
          </cell>
          <cell r="K201">
            <v>1042</v>
          </cell>
          <cell r="L201">
            <v>5746</v>
          </cell>
          <cell r="M201">
            <v>0.18134354333449357</v>
          </cell>
          <cell r="N201">
            <v>1042</v>
          </cell>
          <cell r="O201">
            <v>1042</v>
          </cell>
          <cell r="P201">
            <v>1042</v>
          </cell>
          <cell r="Q201">
            <v>1217.5</v>
          </cell>
          <cell r="R201">
            <v>1217.5</v>
          </cell>
        </row>
        <row r="202">
          <cell r="E202" t="str">
            <v>PORT TOWNSEND</v>
          </cell>
          <cell r="F202">
            <v>286</v>
          </cell>
          <cell r="G202">
            <v>0</v>
          </cell>
          <cell r="I202">
            <v>22</v>
          </cell>
          <cell r="J202">
            <v>0</v>
          </cell>
          <cell r="K202">
            <v>308</v>
          </cell>
          <cell r="L202">
            <v>2286</v>
          </cell>
          <cell r="M202">
            <v>0.13473315835520561</v>
          </cell>
          <cell r="N202">
            <v>308</v>
          </cell>
          <cell r="O202">
            <v>0</v>
          </cell>
          <cell r="P202">
            <v>308</v>
          </cell>
          <cell r="Q202">
            <v>308</v>
          </cell>
          <cell r="R202">
            <v>308</v>
          </cell>
        </row>
        <row r="203">
          <cell r="E203" t="str">
            <v>PRESCOTT</v>
          </cell>
          <cell r="F203">
            <v>25</v>
          </cell>
          <cell r="G203">
            <v>0</v>
          </cell>
          <cell r="I203">
            <v>3</v>
          </cell>
          <cell r="J203">
            <v>0</v>
          </cell>
          <cell r="K203">
            <v>28</v>
          </cell>
          <cell r="L203">
            <v>186</v>
          </cell>
          <cell r="M203">
            <v>0.15053763440860216</v>
          </cell>
          <cell r="N203">
            <v>28</v>
          </cell>
          <cell r="O203">
            <v>28</v>
          </cell>
          <cell r="P203">
            <v>28</v>
          </cell>
          <cell r="Q203">
            <v>28</v>
          </cell>
          <cell r="R203">
            <v>28</v>
          </cell>
        </row>
        <row r="204">
          <cell r="E204" t="str">
            <v>PROSSER</v>
          </cell>
          <cell r="F204">
            <v>451</v>
          </cell>
          <cell r="G204">
            <v>0</v>
          </cell>
          <cell r="I204">
            <v>4</v>
          </cell>
          <cell r="J204">
            <v>0</v>
          </cell>
          <cell r="K204">
            <v>455</v>
          </cell>
          <cell r="L204">
            <v>2786</v>
          </cell>
          <cell r="M204">
            <v>0.16331658291457288</v>
          </cell>
          <cell r="N204">
            <v>455</v>
          </cell>
          <cell r="O204">
            <v>455</v>
          </cell>
          <cell r="P204">
            <v>455</v>
          </cell>
          <cell r="Q204">
            <v>470.70590000000004</v>
          </cell>
          <cell r="R204">
            <v>470.70590000000004</v>
          </cell>
        </row>
        <row r="205">
          <cell r="E205" t="str">
            <v>PULLMAN</v>
          </cell>
          <cell r="F205">
            <v>312</v>
          </cell>
          <cell r="G205">
            <v>0</v>
          </cell>
          <cell r="I205">
            <v>11</v>
          </cell>
          <cell r="J205">
            <v>0</v>
          </cell>
          <cell r="K205">
            <v>323</v>
          </cell>
          <cell r="L205">
            <v>2457</v>
          </cell>
          <cell r="M205">
            <v>0.13146113146113145</v>
          </cell>
          <cell r="N205">
            <v>323</v>
          </cell>
          <cell r="O205">
            <v>0</v>
          </cell>
          <cell r="P205">
            <v>323</v>
          </cell>
          <cell r="Q205">
            <v>323</v>
          </cell>
          <cell r="R205">
            <v>323</v>
          </cell>
        </row>
        <row r="206">
          <cell r="E206" t="str">
            <v>PUYALLUP</v>
          </cell>
          <cell r="F206">
            <v>1121</v>
          </cell>
          <cell r="G206">
            <v>0</v>
          </cell>
          <cell r="I206">
            <v>76</v>
          </cell>
          <cell r="J206">
            <v>2</v>
          </cell>
          <cell r="K206">
            <v>1199</v>
          </cell>
          <cell r="L206">
            <v>17971</v>
          </cell>
          <cell r="M206">
            <v>6.6718602192421123E-2</v>
          </cell>
          <cell r="N206">
            <v>1199</v>
          </cell>
          <cell r="O206">
            <v>0</v>
          </cell>
          <cell r="P206">
            <v>1199</v>
          </cell>
          <cell r="Q206">
            <v>1453</v>
          </cell>
          <cell r="R206">
            <v>1453</v>
          </cell>
        </row>
        <row r="207">
          <cell r="E207" t="str">
            <v>QUEETS-CLEARWATER</v>
          </cell>
          <cell r="F207">
            <v>35</v>
          </cell>
          <cell r="G207">
            <v>0</v>
          </cell>
          <cell r="I207">
            <v>1</v>
          </cell>
          <cell r="J207">
            <v>0</v>
          </cell>
          <cell r="K207">
            <v>36</v>
          </cell>
          <cell r="L207">
            <v>104</v>
          </cell>
          <cell r="M207">
            <v>0.34615384615384615</v>
          </cell>
          <cell r="N207">
            <v>36</v>
          </cell>
          <cell r="O207">
            <v>36</v>
          </cell>
          <cell r="P207">
            <v>36</v>
          </cell>
          <cell r="Q207">
            <v>64.076999999999998</v>
          </cell>
          <cell r="R207">
            <v>64.076999999999998</v>
          </cell>
        </row>
        <row r="208">
          <cell r="E208" t="str">
            <v>QUILCENE</v>
          </cell>
          <cell r="F208">
            <v>113</v>
          </cell>
          <cell r="G208">
            <v>0</v>
          </cell>
          <cell r="I208">
            <v>2</v>
          </cell>
          <cell r="J208">
            <v>0</v>
          </cell>
          <cell r="K208">
            <v>115</v>
          </cell>
          <cell r="L208">
            <v>354</v>
          </cell>
          <cell r="M208">
            <v>0.3248587570621469</v>
          </cell>
          <cell r="N208">
            <v>115</v>
          </cell>
          <cell r="O208">
            <v>115</v>
          </cell>
          <cell r="P208">
            <v>115</v>
          </cell>
          <cell r="Q208">
            <v>193.60825</v>
          </cell>
          <cell r="R208">
            <v>193.60825</v>
          </cell>
        </row>
        <row r="209">
          <cell r="E209" t="str">
            <v>QUILLAYUTE VALLEY</v>
          </cell>
          <cell r="F209">
            <v>349</v>
          </cell>
          <cell r="G209">
            <v>0</v>
          </cell>
          <cell r="I209">
            <v>15</v>
          </cell>
          <cell r="J209">
            <v>0</v>
          </cell>
          <cell r="K209">
            <v>364</v>
          </cell>
          <cell r="L209">
            <v>1935</v>
          </cell>
          <cell r="M209">
            <v>0.18811369509043926</v>
          </cell>
          <cell r="N209">
            <v>364</v>
          </cell>
          <cell r="O209">
            <v>364</v>
          </cell>
          <cell r="P209">
            <v>364</v>
          </cell>
          <cell r="Q209">
            <v>410.89524999999998</v>
          </cell>
          <cell r="R209">
            <v>410.89524999999998</v>
          </cell>
        </row>
        <row r="210">
          <cell r="E210" t="str">
            <v>QUINAULT</v>
          </cell>
          <cell r="F210">
            <v>79</v>
          </cell>
          <cell r="G210">
            <v>0</v>
          </cell>
          <cell r="I210">
            <v>8</v>
          </cell>
          <cell r="J210">
            <v>0</v>
          </cell>
          <cell r="K210">
            <v>87</v>
          </cell>
          <cell r="L210">
            <v>361</v>
          </cell>
          <cell r="M210">
            <v>0.24099722991689751</v>
          </cell>
          <cell r="N210">
            <v>87</v>
          </cell>
          <cell r="O210">
            <v>87</v>
          </cell>
          <cell r="P210">
            <v>87</v>
          </cell>
          <cell r="Q210">
            <v>115.45432500000001</v>
          </cell>
          <cell r="R210">
            <v>115.45432500000001</v>
          </cell>
        </row>
        <row r="211">
          <cell r="E211" t="str">
            <v>QUINCY</v>
          </cell>
          <cell r="F211">
            <v>423</v>
          </cell>
          <cell r="G211">
            <v>0</v>
          </cell>
          <cell r="I211">
            <v>5</v>
          </cell>
          <cell r="J211">
            <v>0</v>
          </cell>
          <cell r="K211">
            <v>428</v>
          </cell>
          <cell r="L211">
            <v>2229</v>
          </cell>
          <cell r="M211">
            <v>0.19201435621354868</v>
          </cell>
          <cell r="N211">
            <v>428</v>
          </cell>
          <cell r="O211">
            <v>428</v>
          </cell>
          <cell r="P211">
            <v>428</v>
          </cell>
          <cell r="Q211">
            <v>488.54134999999997</v>
          </cell>
          <cell r="R211">
            <v>488.54134999999997</v>
          </cell>
        </row>
        <row r="212">
          <cell r="E212" t="str">
            <v>RAINIER</v>
          </cell>
          <cell r="F212">
            <v>98</v>
          </cell>
          <cell r="G212">
            <v>0</v>
          </cell>
          <cell r="I212">
            <v>13</v>
          </cell>
          <cell r="J212">
            <v>0</v>
          </cell>
          <cell r="K212">
            <v>111</v>
          </cell>
          <cell r="L212">
            <v>804</v>
          </cell>
          <cell r="M212">
            <v>0.13805970149253732</v>
          </cell>
          <cell r="N212">
            <v>111</v>
          </cell>
          <cell r="O212">
            <v>0</v>
          </cell>
          <cell r="P212">
            <v>111</v>
          </cell>
          <cell r="Q212">
            <v>111</v>
          </cell>
          <cell r="R212">
            <v>111</v>
          </cell>
        </row>
        <row r="213">
          <cell r="E213" t="str">
            <v>RAYMOND</v>
          </cell>
          <cell r="F213">
            <v>274</v>
          </cell>
          <cell r="G213">
            <v>0</v>
          </cell>
          <cell r="I213">
            <v>8</v>
          </cell>
          <cell r="J213">
            <v>0</v>
          </cell>
          <cell r="K213">
            <v>282</v>
          </cell>
          <cell r="L213">
            <v>858</v>
          </cell>
          <cell r="M213">
            <v>0.32867132867132864</v>
          </cell>
          <cell r="N213">
            <v>282</v>
          </cell>
          <cell r="O213">
            <v>282</v>
          </cell>
          <cell r="P213">
            <v>282</v>
          </cell>
          <cell r="Q213">
            <v>479.88524999999993</v>
          </cell>
          <cell r="R213">
            <v>479.88524999999993</v>
          </cell>
        </row>
        <row r="214">
          <cell r="E214" t="str">
            <v>REARDAN-EDWALL</v>
          </cell>
          <cell r="F214">
            <v>125</v>
          </cell>
          <cell r="G214">
            <v>0</v>
          </cell>
          <cell r="I214">
            <v>5</v>
          </cell>
          <cell r="J214">
            <v>0</v>
          </cell>
          <cell r="K214">
            <v>130</v>
          </cell>
          <cell r="L214">
            <v>828</v>
          </cell>
          <cell r="M214">
            <v>0.1570048309178744</v>
          </cell>
          <cell r="N214">
            <v>130</v>
          </cell>
          <cell r="O214">
            <v>130</v>
          </cell>
          <cell r="P214">
            <v>130</v>
          </cell>
          <cell r="Q214">
            <v>130.7482</v>
          </cell>
          <cell r="R214">
            <v>130.7482</v>
          </cell>
        </row>
        <row r="215">
          <cell r="E215" t="str">
            <v>RENTON</v>
          </cell>
          <cell r="F215">
            <v>1190</v>
          </cell>
          <cell r="G215">
            <v>0</v>
          </cell>
          <cell r="I215">
            <v>102</v>
          </cell>
          <cell r="J215">
            <v>14</v>
          </cell>
          <cell r="K215">
            <v>1306</v>
          </cell>
          <cell r="L215">
            <v>14883</v>
          </cell>
          <cell r="M215">
            <v>8.7751125445138745E-2</v>
          </cell>
          <cell r="N215">
            <v>1306</v>
          </cell>
          <cell r="O215">
            <v>0</v>
          </cell>
          <cell r="P215">
            <v>1306</v>
          </cell>
          <cell r="Q215">
            <v>1613.5</v>
          </cell>
          <cell r="R215">
            <v>1613.5</v>
          </cell>
        </row>
        <row r="216">
          <cell r="E216" t="str">
            <v>REPUBLIC</v>
          </cell>
          <cell r="F216">
            <v>71</v>
          </cell>
          <cell r="G216">
            <v>0</v>
          </cell>
          <cell r="I216">
            <v>4</v>
          </cell>
          <cell r="J216">
            <v>0</v>
          </cell>
          <cell r="K216">
            <v>75</v>
          </cell>
          <cell r="L216">
            <v>658</v>
          </cell>
          <cell r="M216">
            <v>0.11398176291793313</v>
          </cell>
          <cell r="N216">
            <v>75</v>
          </cell>
          <cell r="O216">
            <v>0</v>
          </cell>
          <cell r="P216">
            <v>75</v>
          </cell>
          <cell r="Q216">
            <v>75</v>
          </cell>
          <cell r="R216">
            <v>75</v>
          </cell>
        </row>
        <row r="217">
          <cell r="E217" t="str">
            <v>RICHLAND</v>
          </cell>
          <cell r="F217">
            <v>844</v>
          </cell>
          <cell r="G217">
            <v>0</v>
          </cell>
          <cell r="I217">
            <v>18</v>
          </cell>
          <cell r="J217">
            <v>2</v>
          </cell>
          <cell r="K217">
            <v>864</v>
          </cell>
          <cell r="L217">
            <v>9345</v>
          </cell>
          <cell r="M217">
            <v>9.2455858747993586E-2</v>
          </cell>
          <cell r="N217">
            <v>864</v>
          </cell>
          <cell r="O217">
            <v>0</v>
          </cell>
          <cell r="P217">
            <v>864</v>
          </cell>
          <cell r="Q217">
            <v>950.5</v>
          </cell>
          <cell r="R217">
            <v>950.5</v>
          </cell>
        </row>
        <row r="218">
          <cell r="E218" t="str">
            <v>RIDGEFIELD</v>
          </cell>
          <cell r="F218">
            <v>145</v>
          </cell>
          <cell r="G218">
            <v>0</v>
          </cell>
          <cell r="I218">
            <v>3</v>
          </cell>
          <cell r="J218">
            <v>0</v>
          </cell>
          <cell r="K218">
            <v>148</v>
          </cell>
          <cell r="L218">
            <v>2182</v>
          </cell>
          <cell r="M218">
            <v>6.7827681026581113E-2</v>
          </cell>
          <cell r="N218">
            <v>148</v>
          </cell>
          <cell r="O218">
            <v>0</v>
          </cell>
          <cell r="P218">
            <v>148</v>
          </cell>
          <cell r="Q218">
            <v>148</v>
          </cell>
          <cell r="R218">
            <v>148</v>
          </cell>
        </row>
        <row r="219">
          <cell r="E219" t="str">
            <v>RITZVILLE</v>
          </cell>
          <cell r="F219">
            <v>70</v>
          </cell>
          <cell r="G219">
            <v>0</v>
          </cell>
          <cell r="I219">
            <v>0</v>
          </cell>
          <cell r="J219">
            <v>0</v>
          </cell>
          <cell r="K219">
            <v>70</v>
          </cell>
          <cell r="L219">
            <v>602</v>
          </cell>
          <cell r="M219">
            <v>0.11627906976744186</v>
          </cell>
          <cell r="N219">
            <v>70</v>
          </cell>
          <cell r="O219">
            <v>0</v>
          </cell>
          <cell r="P219">
            <v>70</v>
          </cell>
          <cell r="Q219">
            <v>70</v>
          </cell>
          <cell r="R219">
            <v>70</v>
          </cell>
        </row>
        <row r="220">
          <cell r="E220" t="str">
            <v>RIVERSIDE</v>
          </cell>
          <cell r="F220">
            <v>288</v>
          </cell>
          <cell r="G220">
            <v>0</v>
          </cell>
          <cell r="I220">
            <v>30</v>
          </cell>
          <cell r="J220">
            <v>2</v>
          </cell>
          <cell r="K220">
            <v>320</v>
          </cell>
          <cell r="L220">
            <v>2224</v>
          </cell>
          <cell r="M220">
            <v>0.14388489208633093</v>
          </cell>
          <cell r="N220">
            <v>320</v>
          </cell>
          <cell r="O220">
            <v>0</v>
          </cell>
          <cell r="P220">
            <v>320</v>
          </cell>
          <cell r="Q220">
            <v>320</v>
          </cell>
          <cell r="R220">
            <v>320</v>
          </cell>
        </row>
        <row r="221">
          <cell r="E221" t="str">
            <v>RIVERVIEW</v>
          </cell>
          <cell r="F221">
            <v>204</v>
          </cell>
          <cell r="G221">
            <v>0</v>
          </cell>
          <cell r="I221">
            <v>12</v>
          </cell>
          <cell r="J221">
            <v>0</v>
          </cell>
          <cell r="K221">
            <v>216</v>
          </cell>
          <cell r="L221">
            <v>2985</v>
          </cell>
          <cell r="M221">
            <v>7.2361809045226128E-2</v>
          </cell>
          <cell r="N221">
            <v>216</v>
          </cell>
          <cell r="O221">
            <v>0</v>
          </cell>
          <cell r="P221">
            <v>216</v>
          </cell>
          <cell r="Q221">
            <v>216</v>
          </cell>
          <cell r="R221">
            <v>216</v>
          </cell>
        </row>
        <row r="222">
          <cell r="E222" t="str">
            <v>ROCHESTER</v>
          </cell>
          <cell r="F222">
            <v>327</v>
          </cell>
          <cell r="G222">
            <v>0</v>
          </cell>
          <cell r="I222">
            <v>16</v>
          </cell>
          <cell r="J222">
            <v>0</v>
          </cell>
          <cell r="K222">
            <v>343</v>
          </cell>
          <cell r="L222">
            <v>2196</v>
          </cell>
          <cell r="M222">
            <v>0.15619307832422585</v>
          </cell>
          <cell r="N222">
            <v>343</v>
          </cell>
          <cell r="O222">
            <v>343</v>
          </cell>
          <cell r="P222">
            <v>343</v>
          </cell>
          <cell r="Q222">
            <v>343.64739999999995</v>
          </cell>
          <cell r="R222">
            <v>343.64739999999995</v>
          </cell>
        </row>
        <row r="223">
          <cell r="E223" t="str">
            <v>ROOSEVELT</v>
          </cell>
          <cell r="F223">
            <v>6</v>
          </cell>
          <cell r="G223">
            <v>0</v>
          </cell>
          <cell r="I223">
            <v>0</v>
          </cell>
          <cell r="J223">
            <v>0</v>
          </cell>
          <cell r="K223">
            <v>6</v>
          </cell>
          <cell r="L223">
            <v>29</v>
          </cell>
          <cell r="M223">
            <v>0.20689655172413793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</row>
        <row r="224">
          <cell r="E224" t="str">
            <v>ROSALIA</v>
          </cell>
          <cell r="F224">
            <v>83</v>
          </cell>
          <cell r="G224">
            <v>0</v>
          </cell>
          <cell r="I224">
            <v>1</v>
          </cell>
          <cell r="J224">
            <v>0</v>
          </cell>
          <cell r="K224">
            <v>84</v>
          </cell>
          <cell r="L224">
            <v>258</v>
          </cell>
          <cell r="M224">
            <v>0.32558139534883723</v>
          </cell>
          <cell r="N224">
            <v>84</v>
          </cell>
          <cell r="O224">
            <v>84</v>
          </cell>
          <cell r="P224">
            <v>84</v>
          </cell>
          <cell r="Q224">
            <v>141.71025000000003</v>
          </cell>
          <cell r="R224">
            <v>141.71025000000003</v>
          </cell>
        </row>
        <row r="225">
          <cell r="E225" t="str">
            <v>ROYAL</v>
          </cell>
          <cell r="F225">
            <v>293</v>
          </cell>
          <cell r="G225">
            <v>0</v>
          </cell>
          <cell r="I225">
            <v>0</v>
          </cell>
          <cell r="J225">
            <v>0</v>
          </cell>
          <cell r="K225">
            <v>293</v>
          </cell>
          <cell r="L225">
            <v>1219</v>
          </cell>
          <cell r="M225">
            <v>0.24036095159967186</v>
          </cell>
          <cell r="N225">
            <v>293</v>
          </cell>
          <cell r="O225">
            <v>293</v>
          </cell>
          <cell r="P225">
            <v>293</v>
          </cell>
          <cell r="Q225">
            <v>387.919175</v>
          </cell>
          <cell r="R225">
            <v>387.919175</v>
          </cell>
        </row>
        <row r="226">
          <cell r="E226" t="str">
            <v>SAN JUAN ISLAND</v>
          </cell>
          <cell r="F226">
            <v>115</v>
          </cell>
          <cell r="G226">
            <v>0</v>
          </cell>
          <cell r="I226">
            <v>3</v>
          </cell>
          <cell r="J226">
            <v>0</v>
          </cell>
          <cell r="K226">
            <v>118</v>
          </cell>
          <cell r="L226">
            <v>849</v>
          </cell>
          <cell r="M226">
            <v>0.13898704358068315</v>
          </cell>
          <cell r="N226">
            <v>118</v>
          </cell>
          <cell r="O226">
            <v>0</v>
          </cell>
          <cell r="P226">
            <v>118</v>
          </cell>
          <cell r="Q226">
            <v>118</v>
          </cell>
          <cell r="R226">
            <v>118</v>
          </cell>
        </row>
        <row r="227">
          <cell r="E227" t="str">
            <v>SATSOP</v>
          </cell>
          <cell r="F227">
            <v>44</v>
          </cell>
          <cell r="G227">
            <v>0</v>
          </cell>
          <cell r="I227">
            <v>2</v>
          </cell>
          <cell r="J227">
            <v>0</v>
          </cell>
          <cell r="K227">
            <v>46</v>
          </cell>
          <cell r="L227">
            <v>145</v>
          </cell>
          <cell r="M227">
            <v>0.31724137931034485</v>
          </cell>
          <cell r="N227">
            <v>46</v>
          </cell>
          <cell r="O227">
            <v>46</v>
          </cell>
          <cell r="P227">
            <v>46</v>
          </cell>
          <cell r="Q227">
            <v>75.713125000000005</v>
          </cell>
          <cell r="R227">
            <v>75.713125000000005</v>
          </cell>
        </row>
        <row r="228">
          <cell r="E228" t="str">
            <v>SEATTLE</v>
          </cell>
          <cell r="F228">
            <v>12047</v>
          </cell>
          <cell r="G228">
            <v>0</v>
          </cell>
          <cell r="I228">
            <v>532</v>
          </cell>
          <cell r="J228">
            <v>65</v>
          </cell>
          <cell r="K228">
            <v>12644</v>
          </cell>
          <cell r="L228">
            <v>63336</v>
          </cell>
          <cell r="M228">
            <v>0.19963369963369965</v>
          </cell>
          <cell r="N228">
            <v>12644</v>
          </cell>
          <cell r="O228">
            <v>12644</v>
          </cell>
          <cell r="P228">
            <v>12644</v>
          </cell>
          <cell r="Q228">
            <v>26208</v>
          </cell>
          <cell r="R228">
            <v>26208</v>
          </cell>
        </row>
        <row r="229">
          <cell r="E229" t="str">
            <v>SEDRO-WOOLLEY</v>
          </cell>
          <cell r="F229">
            <v>754</v>
          </cell>
          <cell r="G229">
            <v>0</v>
          </cell>
          <cell r="I229">
            <v>43</v>
          </cell>
          <cell r="J229">
            <v>2</v>
          </cell>
          <cell r="K229">
            <v>799</v>
          </cell>
          <cell r="L229">
            <v>4501</v>
          </cell>
          <cell r="M229">
            <v>0.17751610753165964</v>
          </cell>
          <cell r="N229">
            <v>799</v>
          </cell>
          <cell r="O229">
            <v>799</v>
          </cell>
          <cell r="P229">
            <v>799</v>
          </cell>
          <cell r="Q229">
            <v>872.30815000000007</v>
          </cell>
          <cell r="R229">
            <v>872.30815000000007</v>
          </cell>
        </row>
        <row r="230">
          <cell r="E230" t="str">
            <v>SELAH</v>
          </cell>
          <cell r="F230">
            <v>398</v>
          </cell>
          <cell r="G230">
            <v>0</v>
          </cell>
          <cell r="I230">
            <v>19</v>
          </cell>
          <cell r="J230">
            <v>0</v>
          </cell>
          <cell r="K230">
            <v>417</v>
          </cell>
          <cell r="L230">
            <v>3861</v>
          </cell>
          <cell r="M230">
            <v>0.108003108003108</v>
          </cell>
          <cell r="N230">
            <v>417</v>
          </cell>
          <cell r="O230">
            <v>0</v>
          </cell>
          <cell r="P230">
            <v>417</v>
          </cell>
          <cell r="Q230">
            <v>417</v>
          </cell>
          <cell r="R230">
            <v>417</v>
          </cell>
        </row>
        <row r="231">
          <cell r="E231" t="str">
            <v>SELKIRK</v>
          </cell>
          <cell r="F231">
            <v>110</v>
          </cell>
          <cell r="G231">
            <v>0</v>
          </cell>
          <cell r="I231">
            <v>1</v>
          </cell>
          <cell r="J231">
            <v>0</v>
          </cell>
          <cell r="K231">
            <v>111</v>
          </cell>
          <cell r="L231">
            <v>499</v>
          </cell>
          <cell r="M231">
            <v>0.22244488977955912</v>
          </cell>
          <cell r="N231">
            <v>111</v>
          </cell>
          <cell r="O231">
            <v>111</v>
          </cell>
          <cell r="P231">
            <v>111</v>
          </cell>
          <cell r="Q231">
            <v>136.44517500000001</v>
          </cell>
          <cell r="R231">
            <v>136.44517500000001</v>
          </cell>
        </row>
        <row r="232">
          <cell r="E232" t="str">
            <v>SEQUIM</v>
          </cell>
          <cell r="F232">
            <v>433</v>
          </cell>
          <cell r="G232">
            <v>0</v>
          </cell>
          <cell r="I232">
            <v>36</v>
          </cell>
          <cell r="J232">
            <v>0</v>
          </cell>
          <cell r="K232">
            <v>469</v>
          </cell>
          <cell r="L232">
            <v>2782</v>
          </cell>
          <cell r="M232">
            <v>0.16858375269590223</v>
          </cell>
          <cell r="N232">
            <v>469</v>
          </cell>
          <cell r="O232">
            <v>469</v>
          </cell>
          <cell r="P232">
            <v>469</v>
          </cell>
          <cell r="Q232">
            <v>495.67329999999998</v>
          </cell>
          <cell r="R232">
            <v>495.67329999999998</v>
          </cell>
        </row>
        <row r="233">
          <cell r="E233" t="str">
            <v>SHAW ISLAND</v>
          </cell>
          <cell r="F233">
            <v>4</v>
          </cell>
          <cell r="G233">
            <v>0</v>
          </cell>
          <cell r="I233">
            <v>0</v>
          </cell>
          <cell r="J233">
            <v>0</v>
          </cell>
          <cell r="K233">
            <v>4</v>
          </cell>
          <cell r="L233">
            <v>24</v>
          </cell>
          <cell r="M233">
            <v>0.16666666666666666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</row>
        <row r="234">
          <cell r="E234" t="str">
            <v>SHELTON</v>
          </cell>
          <cell r="F234">
            <v>778</v>
          </cell>
          <cell r="G234">
            <v>0</v>
          </cell>
          <cell r="I234">
            <v>51</v>
          </cell>
          <cell r="J234">
            <v>9</v>
          </cell>
          <cell r="K234">
            <v>838</v>
          </cell>
          <cell r="L234">
            <v>4092</v>
          </cell>
          <cell r="M234">
            <v>0.2047898338220919</v>
          </cell>
          <cell r="N234">
            <v>838</v>
          </cell>
          <cell r="O234">
            <v>838</v>
          </cell>
          <cell r="P234">
            <v>838</v>
          </cell>
          <cell r="Q234">
            <v>988.34980000000019</v>
          </cell>
          <cell r="R234">
            <v>988.34980000000019</v>
          </cell>
        </row>
        <row r="235">
          <cell r="E235" t="str">
            <v>SHORELINE</v>
          </cell>
          <cell r="F235">
            <v>987</v>
          </cell>
          <cell r="G235">
            <v>0</v>
          </cell>
          <cell r="I235">
            <v>27</v>
          </cell>
          <cell r="J235">
            <v>1</v>
          </cell>
          <cell r="K235">
            <v>1015</v>
          </cell>
          <cell r="L235">
            <v>12113</v>
          </cell>
          <cell r="M235">
            <v>8.3794270618343922E-2</v>
          </cell>
          <cell r="N235">
            <v>1015</v>
          </cell>
          <cell r="O235">
            <v>0</v>
          </cell>
          <cell r="P235">
            <v>1015</v>
          </cell>
          <cell r="Q235">
            <v>1177</v>
          </cell>
          <cell r="R235">
            <v>1177</v>
          </cell>
        </row>
        <row r="236">
          <cell r="E236" t="str">
            <v>SKAMANIA</v>
          </cell>
          <cell r="F236">
            <v>39</v>
          </cell>
          <cell r="G236">
            <v>0</v>
          </cell>
          <cell r="I236">
            <v>2</v>
          </cell>
          <cell r="J236">
            <v>1</v>
          </cell>
          <cell r="K236">
            <v>42</v>
          </cell>
          <cell r="L236">
            <v>251</v>
          </cell>
          <cell r="M236">
            <v>0.16733067729083664</v>
          </cell>
          <cell r="N236">
            <v>42</v>
          </cell>
          <cell r="O236">
            <v>42</v>
          </cell>
          <cell r="P236">
            <v>42</v>
          </cell>
          <cell r="Q236">
            <v>44.170649999999995</v>
          </cell>
          <cell r="R236">
            <v>44.170649999999995</v>
          </cell>
        </row>
        <row r="237">
          <cell r="E237" t="str">
            <v>SKYKOMISH</v>
          </cell>
          <cell r="F237">
            <v>18</v>
          </cell>
          <cell r="G237">
            <v>0</v>
          </cell>
          <cell r="I237">
            <v>0</v>
          </cell>
          <cell r="J237">
            <v>2</v>
          </cell>
          <cell r="K237">
            <v>20</v>
          </cell>
          <cell r="L237">
            <v>120</v>
          </cell>
          <cell r="M237">
            <v>0.16666666666666666</v>
          </cell>
          <cell r="N237">
            <v>20</v>
          </cell>
          <cell r="O237">
            <v>20</v>
          </cell>
          <cell r="P237">
            <v>20</v>
          </cell>
          <cell r="Q237">
            <v>20.977999999999998</v>
          </cell>
          <cell r="R237">
            <v>20.977999999999998</v>
          </cell>
        </row>
        <row r="238">
          <cell r="E238" t="str">
            <v>SNOHOMISH</v>
          </cell>
          <cell r="F238">
            <v>493</v>
          </cell>
          <cell r="G238">
            <v>0</v>
          </cell>
          <cell r="I238">
            <v>43</v>
          </cell>
          <cell r="J238">
            <v>0</v>
          </cell>
          <cell r="K238">
            <v>536</v>
          </cell>
          <cell r="L238">
            <v>9733</v>
          </cell>
          <cell r="M238">
            <v>5.5070379122572691E-2</v>
          </cell>
          <cell r="N238">
            <v>536</v>
          </cell>
          <cell r="O238">
            <v>0</v>
          </cell>
          <cell r="P238">
            <v>536</v>
          </cell>
          <cell r="Q238">
            <v>536</v>
          </cell>
          <cell r="R238">
            <v>536</v>
          </cell>
        </row>
        <row r="239">
          <cell r="E239" t="str">
            <v>SNOQUALMIE VALLEY</v>
          </cell>
          <cell r="F239">
            <v>272</v>
          </cell>
          <cell r="G239">
            <v>0</v>
          </cell>
          <cell r="I239">
            <v>5</v>
          </cell>
          <cell r="J239">
            <v>0</v>
          </cell>
          <cell r="K239">
            <v>277</v>
          </cell>
          <cell r="L239">
            <v>4773</v>
          </cell>
          <cell r="M239">
            <v>5.8034778965011524E-2</v>
          </cell>
          <cell r="N239">
            <v>277</v>
          </cell>
          <cell r="O239">
            <v>0</v>
          </cell>
          <cell r="P239">
            <v>277</v>
          </cell>
          <cell r="Q239">
            <v>277</v>
          </cell>
          <cell r="R239">
            <v>277</v>
          </cell>
        </row>
        <row r="240">
          <cell r="E240" t="str">
            <v>SOAP LAKE</v>
          </cell>
          <cell r="F240">
            <v>151</v>
          </cell>
          <cell r="G240">
            <v>0</v>
          </cell>
          <cell r="I240">
            <v>1</v>
          </cell>
          <cell r="J240">
            <v>0</v>
          </cell>
          <cell r="K240">
            <v>152</v>
          </cell>
          <cell r="L240">
            <v>522</v>
          </cell>
          <cell r="M240">
            <v>0.29118773946360155</v>
          </cell>
          <cell r="N240">
            <v>152</v>
          </cell>
          <cell r="O240">
            <v>152</v>
          </cell>
          <cell r="P240">
            <v>152</v>
          </cell>
          <cell r="Q240">
            <v>232.44365000000005</v>
          </cell>
          <cell r="R240">
            <v>232.44365000000005</v>
          </cell>
        </row>
        <row r="241">
          <cell r="E241" t="str">
            <v>SOUTH BEND</v>
          </cell>
          <cell r="F241">
            <v>175</v>
          </cell>
          <cell r="G241">
            <v>0</v>
          </cell>
          <cell r="I241">
            <v>14</v>
          </cell>
          <cell r="J241">
            <v>0</v>
          </cell>
          <cell r="K241">
            <v>189</v>
          </cell>
          <cell r="L241">
            <v>554</v>
          </cell>
          <cell r="M241">
            <v>0.34115523465703973</v>
          </cell>
          <cell r="N241">
            <v>189</v>
          </cell>
          <cell r="O241">
            <v>189</v>
          </cell>
          <cell r="P241">
            <v>189</v>
          </cell>
          <cell r="Q241">
            <v>332.33325000000008</v>
          </cell>
          <cell r="R241">
            <v>332.33325000000008</v>
          </cell>
        </row>
        <row r="242">
          <cell r="E242" t="str">
            <v>SOUTH KITSAP</v>
          </cell>
          <cell r="F242">
            <v>1382</v>
          </cell>
          <cell r="G242">
            <v>0</v>
          </cell>
          <cell r="I242">
            <v>101</v>
          </cell>
          <cell r="J242">
            <v>3</v>
          </cell>
          <cell r="K242">
            <v>1486</v>
          </cell>
          <cell r="L242">
            <v>13767</v>
          </cell>
          <cell r="M242">
            <v>0.10793927507808528</v>
          </cell>
          <cell r="N242">
            <v>1486</v>
          </cell>
          <cell r="O242">
            <v>0</v>
          </cell>
          <cell r="P242">
            <v>1486</v>
          </cell>
          <cell r="Q242">
            <v>1883.5</v>
          </cell>
          <cell r="R242">
            <v>1883.5</v>
          </cell>
        </row>
        <row r="243">
          <cell r="E243" t="str">
            <v>SOUTH WHIDBEY</v>
          </cell>
          <cell r="F243">
            <v>315</v>
          </cell>
          <cell r="G243">
            <v>0</v>
          </cell>
          <cell r="I243">
            <v>11</v>
          </cell>
          <cell r="J243">
            <v>0</v>
          </cell>
          <cell r="K243">
            <v>326</v>
          </cell>
          <cell r="L243">
            <v>2425</v>
          </cell>
          <cell r="M243">
            <v>0.13443298969072165</v>
          </cell>
          <cell r="N243">
            <v>326</v>
          </cell>
          <cell r="O243">
            <v>0</v>
          </cell>
          <cell r="P243">
            <v>326</v>
          </cell>
          <cell r="Q243">
            <v>326</v>
          </cell>
          <cell r="R243">
            <v>326</v>
          </cell>
        </row>
        <row r="244">
          <cell r="E244" t="str">
            <v>SOUTHSIDE</v>
          </cell>
          <cell r="F244">
            <v>65</v>
          </cell>
          <cell r="G244">
            <v>0</v>
          </cell>
          <cell r="I244">
            <v>6</v>
          </cell>
          <cell r="J244">
            <v>1</v>
          </cell>
          <cell r="K244">
            <v>72</v>
          </cell>
          <cell r="L244">
            <v>564</v>
          </cell>
          <cell r="M244">
            <v>0.1276595744680851</v>
          </cell>
          <cell r="N244">
            <v>72</v>
          </cell>
          <cell r="O244">
            <v>0</v>
          </cell>
          <cell r="P244">
            <v>72</v>
          </cell>
          <cell r="Q244">
            <v>72</v>
          </cell>
          <cell r="R244">
            <v>72</v>
          </cell>
        </row>
        <row r="245">
          <cell r="E245" t="str">
            <v>SPOKANE</v>
          </cell>
          <cell r="F245">
            <v>7157</v>
          </cell>
          <cell r="G245">
            <v>0</v>
          </cell>
          <cell r="I245">
            <v>212</v>
          </cell>
          <cell r="J245">
            <v>38</v>
          </cell>
          <cell r="K245">
            <v>7407</v>
          </cell>
          <cell r="L245">
            <v>37894</v>
          </cell>
          <cell r="M245">
            <v>0.19546630073362536</v>
          </cell>
          <cell r="N245">
            <v>7407</v>
          </cell>
          <cell r="O245">
            <v>7407</v>
          </cell>
          <cell r="P245">
            <v>7407</v>
          </cell>
          <cell r="Q245">
            <v>13337.5</v>
          </cell>
          <cell r="R245">
            <v>13337.5</v>
          </cell>
        </row>
        <row r="246">
          <cell r="E246" t="str">
            <v>SPRAGUE</v>
          </cell>
          <cell r="F246">
            <v>5</v>
          </cell>
          <cell r="G246">
            <v>0</v>
          </cell>
          <cell r="I246">
            <v>0</v>
          </cell>
          <cell r="J246">
            <v>0</v>
          </cell>
          <cell r="K246">
            <v>5</v>
          </cell>
          <cell r="L246">
            <v>138</v>
          </cell>
          <cell r="M246">
            <v>3.6231884057971016E-2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</row>
        <row r="247">
          <cell r="E247" t="str">
            <v>ST JOHN</v>
          </cell>
          <cell r="F247">
            <v>25</v>
          </cell>
          <cell r="G247">
            <v>0</v>
          </cell>
          <cell r="I247">
            <v>0</v>
          </cell>
          <cell r="J247">
            <v>0</v>
          </cell>
          <cell r="K247">
            <v>25</v>
          </cell>
          <cell r="L247">
            <v>198</v>
          </cell>
          <cell r="M247">
            <v>0.12626262626262627</v>
          </cell>
          <cell r="N247">
            <v>25</v>
          </cell>
          <cell r="O247">
            <v>0</v>
          </cell>
          <cell r="P247">
            <v>25</v>
          </cell>
          <cell r="Q247">
            <v>25</v>
          </cell>
          <cell r="R247">
            <v>25</v>
          </cell>
        </row>
        <row r="248">
          <cell r="E248" t="str">
            <v>STANWOOD</v>
          </cell>
          <cell r="F248">
            <v>422</v>
          </cell>
          <cell r="G248">
            <v>0</v>
          </cell>
          <cell r="I248">
            <v>22</v>
          </cell>
          <cell r="J248">
            <v>1</v>
          </cell>
          <cell r="K248">
            <v>445</v>
          </cell>
          <cell r="L248">
            <v>3735</v>
          </cell>
          <cell r="M248">
            <v>0.11914323962516733</v>
          </cell>
          <cell r="N248">
            <v>445</v>
          </cell>
          <cell r="O248">
            <v>0</v>
          </cell>
          <cell r="P248">
            <v>445</v>
          </cell>
          <cell r="Q248">
            <v>445</v>
          </cell>
          <cell r="R248">
            <v>445</v>
          </cell>
        </row>
        <row r="249">
          <cell r="E249" t="str">
            <v>STAR</v>
          </cell>
          <cell r="F249">
            <v>6</v>
          </cell>
          <cell r="G249">
            <v>0</v>
          </cell>
          <cell r="I249">
            <v>0</v>
          </cell>
          <cell r="J249">
            <v>0</v>
          </cell>
          <cell r="K249">
            <v>6</v>
          </cell>
          <cell r="L249">
            <v>27</v>
          </cell>
          <cell r="M249">
            <v>0.22222222222222221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E250" t="str">
            <v>STARBUCK</v>
          </cell>
          <cell r="F250">
            <v>6</v>
          </cell>
          <cell r="G250">
            <v>0</v>
          </cell>
          <cell r="I250">
            <v>1</v>
          </cell>
          <cell r="J250">
            <v>0</v>
          </cell>
          <cell r="K250">
            <v>7</v>
          </cell>
          <cell r="L250">
            <v>51</v>
          </cell>
          <cell r="M250">
            <v>0.13725490196078433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E251" t="str">
            <v>STEHEKIN</v>
          </cell>
          <cell r="F251">
            <v>2</v>
          </cell>
          <cell r="G251">
            <v>0</v>
          </cell>
          <cell r="I251">
            <v>0</v>
          </cell>
          <cell r="J251">
            <v>0</v>
          </cell>
          <cell r="K251">
            <v>2</v>
          </cell>
          <cell r="L251">
            <v>12</v>
          </cell>
          <cell r="M251">
            <v>0.16666666666666666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</row>
        <row r="252">
          <cell r="E252" t="str">
            <v>STEILACOOM</v>
          </cell>
          <cell r="F252">
            <v>265</v>
          </cell>
          <cell r="G252">
            <v>0</v>
          </cell>
          <cell r="I252">
            <v>10</v>
          </cell>
          <cell r="J252">
            <v>0</v>
          </cell>
          <cell r="K252">
            <v>275</v>
          </cell>
          <cell r="L252">
            <v>2179</v>
          </cell>
          <cell r="M252">
            <v>0.12620468104635155</v>
          </cell>
          <cell r="N252">
            <v>275</v>
          </cell>
          <cell r="O252">
            <v>0</v>
          </cell>
          <cell r="P252">
            <v>275</v>
          </cell>
          <cell r="Q252">
            <v>275</v>
          </cell>
          <cell r="R252">
            <v>275</v>
          </cell>
        </row>
        <row r="253">
          <cell r="E253" t="str">
            <v>STEPTOE</v>
          </cell>
          <cell r="F253">
            <v>2</v>
          </cell>
          <cell r="G253">
            <v>0</v>
          </cell>
          <cell r="I253">
            <v>0</v>
          </cell>
          <cell r="J253">
            <v>0</v>
          </cell>
          <cell r="K253">
            <v>2</v>
          </cell>
          <cell r="L253">
            <v>55</v>
          </cell>
          <cell r="M253">
            <v>3.6363636363636362E-2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4">
          <cell r="E254" t="str">
            <v>STEVENSON-CARSON</v>
          </cell>
          <cell r="F254">
            <v>181</v>
          </cell>
          <cell r="G254">
            <v>0</v>
          </cell>
          <cell r="I254">
            <v>14</v>
          </cell>
          <cell r="J254">
            <v>2</v>
          </cell>
          <cell r="K254">
            <v>197</v>
          </cell>
          <cell r="L254">
            <v>1251</v>
          </cell>
          <cell r="M254">
            <v>0.1574740207833733</v>
          </cell>
          <cell r="N254">
            <v>197</v>
          </cell>
          <cell r="O254">
            <v>197</v>
          </cell>
          <cell r="P254">
            <v>197</v>
          </cell>
          <cell r="Q254">
            <v>198.57065000000003</v>
          </cell>
          <cell r="R254">
            <v>198.57065000000003</v>
          </cell>
        </row>
        <row r="255">
          <cell r="E255" t="str">
            <v>SULTAN</v>
          </cell>
          <cell r="F255">
            <v>398</v>
          </cell>
          <cell r="G255">
            <v>0</v>
          </cell>
          <cell r="I255">
            <v>12</v>
          </cell>
          <cell r="J255">
            <v>2</v>
          </cell>
          <cell r="K255">
            <v>412</v>
          </cell>
          <cell r="L255">
            <v>2309</v>
          </cell>
          <cell r="M255">
            <v>0.17843222174101342</v>
          </cell>
          <cell r="N255">
            <v>412</v>
          </cell>
          <cell r="O255">
            <v>412</v>
          </cell>
          <cell r="P255">
            <v>412</v>
          </cell>
          <cell r="Q255">
            <v>451.19334999999995</v>
          </cell>
          <cell r="R255">
            <v>451.19334999999995</v>
          </cell>
        </row>
        <row r="256">
          <cell r="E256" t="str">
            <v>SUMMIT VALLEY</v>
          </cell>
          <cell r="F256">
            <v>36</v>
          </cell>
          <cell r="G256">
            <v>0</v>
          </cell>
          <cell r="I256">
            <v>1</v>
          </cell>
          <cell r="J256">
            <v>0</v>
          </cell>
          <cell r="K256">
            <v>37</v>
          </cell>
          <cell r="L256">
            <v>175</v>
          </cell>
          <cell r="M256">
            <v>0.21142857142857144</v>
          </cell>
          <cell r="N256">
            <v>37</v>
          </cell>
          <cell r="O256">
            <v>37</v>
          </cell>
          <cell r="P256">
            <v>37</v>
          </cell>
          <cell r="Q256">
            <v>44.301250000000003</v>
          </cell>
          <cell r="R256">
            <v>44.301250000000003</v>
          </cell>
        </row>
        <row r="257">
          <cell r="E257" t="str">
            <v>SUMNER</v>
          </cell>
          <cell r="F257">
            <v>695</v>
          </cell>
          <cell r="G257">
            <v>0</v>
          </cell>
          <cell r="I257">
            <v>26</v>
          </cell>
          <cell r="J257">
            <v>2</v>
          </cell>
          <cell r="K257">
            <v>723</v>
          </cell>
          <cell r="L257">
            <v>7146</v>
          </cell>
          <cell r="M257">
            <v>0.10117548278757346</v>
          </cell>
          <cell r="N257">
            <v>723</v>
          </cell>
          <cell r="O257">
            <v>0</v>
          </cell>
          <cell r="P257">
            <v>723</v>
          </cell>
          <cell r="Q257">
            <v>739</v>
          </cell>
          <cell r="R257">
            <v>739</v>
          </cell>
        </row>
        <row r="258">
          <cell r="E258" t="str">
            <v>SUNNYSIDE</v>
          </cell>
          <cell r="F258">
            <v>1600</v>
          </cell>
          <cell r="G258">
            <v>0</v>
          </cell>
          <cell r="I258">
            <v>25</v>
          </cell>
          <cell r="J258">
            <v>5</v>
          </cell>
          <cell r="K258">
            <v>1630</v>
          </cell>
          <cell r="L258">
            <v>5713</v>
          </cell>
          <cell r="M258">
            <v>0.28531419569403116</v>
          </cell>
          <cell r="N258">
            <v>1630</v>
          </cell>
          <cell r="O258">
            <v>1630</v>
          </cell>
          <cell r="P258">
            <v>1630</v>
          </cell>
          <cell r="Q258">
            <v>2460.0777250000001</v>
          </cell>
          <cell r="R258">
            <v>2460.0777250000001</v>
          </cell>
        </row>
        <row r="259">
          <cell r="E259" t="str">
            <v>TACOMA</v>
          </cell>
          <cell r="F259">
            <v>8193</v>
          </cell>
          <cell r="G259">
            <v>0</v>
          </cell>
          <cell r="I259">
            <v>365</v>
          </cell>
          <cell r="J259">
            <v>63</v>
          </cell>
          <cell r="K259">
            <v>8621</v>
          </cell>
          <cell r="L259">
            <v>39382</v>
          </cell>
          <cell r="M259">
            <v>0.21890711492560053</v>
          </cell>
          <cell r="N259">
            <v>8621</v>
          </cell>
          <cell r="O259">
            <v>8621</v>
          </cell>
          <cell r="P259">
            <v>8621</v>
          </cell>
          <cell r="Q259">
            <v>16150.5</v>
          </cell>
          <cell r="R259">
            <v>16150.5</v>
          </cell>
        </row>
        <row r="260">
          <cell r="E260" t="str">
            <v>TAHOLAH</v>
          </cell>
          <cell r="F260">
            <v>89</v>
          </cell>
          <cell r="G260">
            <v>0</v>
          </cell>
          <cell r="I260">
            <v>2</v>
          </cell>
          <cell r="J260">
            <v>0</v>
          </cell>
          <cell r="K260">
            <v>91</v>
          </cell>
          <cell r="L260">
            <v>237</v>
          </cell>
          <cell r="M260">
            <v>0.38396624472573837</v>
          </cell>
          <cell r="N260">
            <v>91</v>
          </cell>
          <cell r="O260">
            <v>91</v>
          </cell>
          <cell r="P260">
            <v>91</v>
          </cell>
          <cell r="Q260">
            <v>175.42502499999995</v>
          </cell>
          <cell r="R260">
            <v>175.42502499999995</v>
          </cell>
        </row>
        <row r="261">
          <cell r="E261" t="str">
            <v>TAHOMA</v>
          </cell>
          <cell r="F261">
            <v>192</v>
          </cell>
          <cell r="G261">
            <v>0</v>
          </cell>
          <cell r="I261">
            <v>19</v>
          </cell>
          <cell r="J261">
            <v>3</v>
          </cell>
          <cell r="K261">
            <v>214</v>
          </cell>
          <cell r="L261">
            <v>4511</v>
          </cell>
          <cell r="M261">
            <v>4.7439592108180002E-2</v>
          </cell>
          <cell r="N261">
            <v>214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</row>
        <row r="262">
          <cell r="E262" t="str">
            <v>TEKOA</v>
          </cell>
          <cell r="F262">
            <v>63</v>
          </cell>
          <cell r="G262">
            <v>0</v>
          </cell>
          <cell r="I262">
            <v>1</v>
          </cell>
          <cell r="J262">
            <v>0</v>
          </cell>
          <cell r="K262">
            <v>64</v>
          </cell>
          <cell r="L262">
            <v>205</v>
          </cell>
          <cell r="M262">
            <v>0.31219512195121951</v>
          </cell>
          <cell r="N262">
            <v>64</v>
          </cell>
          <cell r="O262">
            <v>64</v>
          </cell>
          <cell r="P262">
            <v>64</v>
          </cell>
          <cell r="Q262">
            <v>103.68062500000001</v>
          </cell>
          <cell r="R262">
            <v>103.68062500000001</v>
          </cell>
        </row>
        <row r="263">
          <cell r="E263" t="str">
            <v>TENINO</v>
          </cell>
          <cell r="F263">
            <v>205</v>
          </cell>
          <cell r="G263">
            <v>0</v>
          </cell>
          <cell r="I263">
            <v>17</v>
          </cell>
          <cell r="J263">
            <v>0</v>
          </cell>
          <cell r="K263">
            <v>222</v>
          </cell>
          <cell r="L263">
            <v>1952</v>
          </cell>
          <cell r="M263">
            <v>0.11372950819672131</v>
          </cell>
          <cell r="N263">
            <v>222</v>
          </cell>
          <cell r="O263">
            <v>0</v>
          </cell>
          <cell r="P263">
            <v>222</v>
          </cell>
          <cell r="Q263">
            <v>222</v>
          </cell>
          <cell r="R263">
            <v>222</v>
          </cell>
        </row>
        <row r="264">
          <cell r="E264" t="str">
            <v>THORP</v>
          </cell>
          <cell r="F264">
            <v>31</v>
          </cell>
          <cell r="G264">
            <v>0</v>
          </cell>
          <cell r="I264">
            <v>1</v>
          </cell>
          <cell r="J264">
            <v>0</v>
          </cell>
          <cell r="K264">
            <v>32</v>
          </cell>
          <cell r="L264">
            <v>239</v>
          </cell>
          <cell r="M264">
            <v>0.13389121338912133</v>
          </cell>
          <cell r="N264">
            <v>32</v>
          </cell>
          <cell r="O264">
            <v>0</v>
          </cell>
          <cell r="P264">
            <v>32</v>
          </cell>
          <cell r="Q264">
            <v>32</v>
          </cell>
          <cell r="R264">
            <v>32</v>
          </cell>
        </row>
        <row r="265">
          <cell r="E265" t="str">
            <v>TOLEDO</v>
          </cell>
          <cell r="F265">
            <v>175</v>
          </cell>
          <cell r="G265">
            <v>0</v>
          </cell>
          <cell r="I265">
            <v>30</v>
          </cell>
          <cell r="J265">
            <v>0</v>
          </cell>
          <cell r="K265">
            <v>205</v>
          </cell>
          <cell r="L265">
            <v>921</v>
          </cell>
          <cell r="M265">
            <v>0.22258414766558088</v>
          </cell>
          <cell r="N265">
            <v>205</v>
          </cell>
          <cell r="O265">
            <v>205</v>
          </cell>
          <cell r="P265">
            <v>205</v>
          </cell>
          <cell r="Q265">
            <v>252.15632499999998</v>
          </cell>
          <cell r="R265">
            <v>252.15632499999998</v>
          </cell>
        </row>
        <row r="266">
          <cell r="E266" t="str">
            <v>TONASKET</v>
          </cell>
          <cell r="F266">
            <v>549</v>
          </cell>
          <cell r="G266">
            <v>0</v>
          </cell>
          <cell r="I266">
            <v>7</v>
          </cell>
          <cell r="J266">
            <v>0</v>
          </cell>
          <cell r="K266">
            <v>556</v>
          </cell>
          <cell r="L266">
            <v>1341</v>
          </cell>
          <cell r="M266">
            <v>0.41461595824011932</v>
          </cell>
          <cell r="N266">
            <v>556</v>
          </cell>
          <cell r="O266">
            <v>556</v>
          </cell>
          <cell r="P266">
            <v>556</v>
          </cell>
          <cell r="Q266">
            <v>1156.9998250000001</v>
          </cell>
          <cell r="R266">
            <v>1156.9998250000001</v>
          </cell>
        </row>
        <row r="267">
          <cell r="E267" t="str">
            <v>TOPPENISH</v>
          </cell>
          <cell r="F267">
            <v>1140</v>
          </cell>
          <cell r="G267">
            <v>0</v>
          </cell>
          <cell r="I267">
            <v>43</v>
          </cell>
          <cell r="J267">
            <v>0</v>
          </cell>
          <cell r="K267">
            <v>1183</v>
          </cell>
          <cell r="L267">
            <v>3561</v>
          </cell>
          <cell r="M267">
            <v>0.33221005335579895</v>
          </cell>
          <cell r="N267">
            <v>1183</v>
          </cell>
          <cell r="O267">
            <v>1183</v>
          </cell>
          <cell r="P267">
            <v>1183</v>
          </cell>
          <cell r="Q267">
            <v>2032.6461250000002</v>
          </cell>
          <cell r="R267">
            <v>2032.6461250000002</v>
          </cell>
        </row>
        <row r="268">
          <cell r="E268" t="str">
            <v>TOUCHET</v>
          </cell>
          <cell r="F268">
            <v>70</v>
          </cell>
          <cell r="G268">
            <v>0</v>
          </cell>
          <cell r="I268">
            <v>5</v>
          </cell>
          <cell r="J268">
            <v>0</v>
          </cell>
          <cell r="K268">
            <v>75</v>
          </cell>
          <cell r="L268">
            <v>179</v>
          </cell>
          <cell r="M268">
            <v>0.41899441340782123</v>
          </cell>
          <cell r="N268">
            <v>75</v>
          </cell>
          <cell r="O268">
            <v>75</v>
          </cell>
          <cell r="P268">
            <v>75</v>
          </cell>
          <cell r="Q268">
            <v>157.57417500000003</v>
          </cell>
          <cell r="R268">
            <v>157.57417500000003</v>
          </cell>
        </row>
        <row r="269">
          <cell r="E269" t="str">
            <v>TOUTLE LAKE</v>
          </cell>
          <cell r="F269">
            <v>90</v>
          </cell>
          <cell r="G269">
            <v>0</v>
          </cell>
          <cell r="I269">
            <v>1</v>
          </cell>
          <cell r="J269">
            <v>0</v>
          </cell>
          <cell r="K269">
            <v>91</v>
          </cell>
          <cell r="L269">
            <v>535</v>
          </cell>
          <cell r="M269">
            <v>0.17009345794392525</v>
          </cell>
          <cell r="N269">
            <v>91</v>
          </cell>
          <cell r="O269">
            <v>91</v>
          </cell>
          <cell r="P269">
            <v>91</v>
          </cell>
          <cell r="Q269">
            <v>96.735250000000008</v>
          </cell>
          <cell r="R269">
            <v>96.735250000000008</v>
          </cell>
        </row>
        <row r="270">
          <cell r="E270" t="str">
            <v>TROUT LAKE</v>
          </cell>
          <cell r="F270">
            <v>15</v>
          </cell>
          <cell r="G270">
            <v>0</v>
          </cell>
          <cell r="I270">
            <v>3</v>
          </cell>
          <cell r="J270">
            <v>0</v>
          </cell>
          <cell r="K270">
            <v>18</v>
          </cell>
          <cell r="L270">
            <v>218</v>
          </cell>
          <cell r="M270">
            <v>8.2568807339449546E-2</v>
          </cell>
          <cell r="N270">
            <v>18</v>
          </cell>
          <cell r="O270">
            <v>0</v>
          </cell>
          <cell r="P270">
            <v>18</v>
          </cell>
          <cell r="Q270">
            <v>18</v>
          </cell>
          <cell r="R270">
            <v>18</v>
          </cell>
        </row>
        <row r="271">
          <cell r="E271" t="str">
            <v>TUKWILA</v>
          </cell>
          <cell r="F271">
            <v>334</v>
          </cell>
          <cell r="G271">
            <v>0</v>
          </cell>
          <cell r="I271">
            <v>19</v>
          </cell>
          <cell r="J271">
            <v>7</v>
          </cell>
          <cell r="K271">
            <v>360</v>
          </cell>
          <cell r="L271">
            <v>2024</v>
          </cell>
          <cell r="M271">
            <v>0.17786561264822134</v>
          </cell>
          <cell r="N271">
            <v>360</v>
          </cell>
          <cell r="O271">
            <v>360</v>
          </cell>
          <cell r="P271">
            <v>360</v>
          </cell>
          <cell r="Q271">
            <v>393.49560000000002</v>
          </cell>
          <cell r="R271">
            <v>393.49560000000002</v>
          </cell>
        </row>
        <row r="272">
          <cell r="E272" t="str">
            <v>TUMWATER</v>
          </cell>
          <cell r="F272">
            <v>526</v>
          </cell>
          <cell r="G272">
            <v>0</v>
          </cell>
          <cell r="I272">
            <v>37</v>
          </cell>
          <cell r="J272">
            <v>1</v>
          </cell>
          <cell r="K272">
            <v>564</v>
          </cell>
          <cell r="L272">
            <v>6634</v>
          </cell>
          <cell r="M272">
            <v>8.5016581248115772E-2</v>
          </cell>
          <cell r="N272">
            <v>564</v>
          </cell>
          <cell r="O272">
            <v>0</v>
          </cell>
          <cell r="P272">
            <v>564</v>
          </cell>
          <cell r="Q272">
            <v>564</v>
          </cell>
          <cell r="R272">
            <v>564</v>
          </cell>
        </row>
        <row r="273">
          <cell r="E273" t="str">
            <v>UNION GAP</v>
          </cell>
          <cell r="F273">
            <v>113</v>
          </cell>
          <cell r="G273">
            <v>0</v>
          </cell>
          <cell r="I273">
            <v>7</v>
          </cell>
          <cell r="J273">
            <v>0</v>
          </cell>
          <cell r="K273">
            <v>120</v>
          </cell>
          <cell r="L273">
            <v>603</v>
          </cell>
          <cell r="M273">
            <v>0.19900497512437812</v>
          </cell>
          <cell r="N273">
            <v>120</v>
          </cell>
          <cell r="O273">
            <v>120</v>
          </cell>
          <cell r="P273">
            <v>120</v>
          </cell>
          <cell r="Q273">
            <v>139.53945000000002</v>
          </cell>
          <cell r="R273">
            <v>139.53945000000002</v>
          </cell>
        </row>
        <row r="274">
          <cell r="E274" t="str">
            <v>UNIVERSITY PLACE</v>
          </cell>
          <cell r="F274">
            <v>426</v>
          </cell>
          <cell r="G274">
            <v>0</v>
          </cell>
          <cell r="I274">
            <v>25</v>
          </cell>
          <cell r="J274">
            <v>7</v>
          </cell>
          <cell r="K274">
            <v>458</v>
          </cell>
          <cell r="L274">
            <v>5671</v>
          </cell>
          <cell r="M274">
            <v>8.0761770410862285E-2</v>
          </cell>
          <cell r="N274">
            <v>458</v>
          </cell>
          <cell r="O274">
            <v>0</v>
          </cell>
          <cell r="P274">
            <v>458</v>
          </cell>
          <cell r="Q274">
            <v>458</v>
          </cell>
          <cell r="R274">
            <v>458</v>
          </cell>
        </row>
        <row r="275">
          <cell r="E275" t="str">
            <v>VADER</v>
          </cell>
          <cell r="F275">
            <v>31</v>
          </cell>
          <cell r="G275">
            <v>0</v>
          </cell>
          <cell r="I275">
            <v>3</v>
          </cell>
          <cell r="J275">
            <v>0</v>
          </cell>
          <cell r="K275">
            <v>34</v>
          </cell>
          <cell r="L275">
            <v>238</v>
          </cell>
          <cell r="M275">
            <v>0.14285714285714285</v>
          </cell>
          <cell r="N275">
            <v>34</v>
          </cell>
          <cell r="O275">
            <v>0</v>
          </cell>
          <cell r="P275">
            <v>34</v>
          </cell>
          <cell r="Q275">
            <v>34</v>
          </cell>
          <cell r="R275">
            <v>34</v>
          </cell>
        </row>
        <row r="276">
          <cell r="E276" t="str">
            <v>VALLEY</v>
          </cell>
          <cell r="F276">
            <v>96</v>
          </cell>
          <cell r="G276">
            <v>0</v>
          </cell>
          <cell r="I276">
            <v>5</v>
          </cell>
          <cell r="J276">
            <v>0</v>
          </cell>
          <cell r="K276">
            <v>101</v>
          </cell>
          <cell r="L276">
            <v>444</v>
          </cell>
          <cell r="M276">
            <v>0.22747747747747749</v>
          </cell>
          <cell r="N276">
            <v>101</v>
          </cell>
          <cell r="O276">
            <v>101</v>
          </cell>
          <cell r="P276">
            <v>101</v>
          </cell>
          <cell r="Q276">
            <v>126.9923</v>
          </cell>
          <cell r="R276">
            <v>126.9923</v>
          </cell>
        </row>
        <row r="277">
          <cell r="E277" t="str">
            <v>VANCOUVER</v>
          </cell>
          <cell r="F277">
            <v>4125</v>
          </cell>
          <cell r="G277">
            <v>0</v>
          </cell>
          <cell r="I277">
            <v>96</v>
          </cell>
          <cell r="J277">
            <v>25</v>
          </cell>
          <cell r="K277">
            <v>4246</v>
          </cell>
          <cell r="L277">
            <v>25038</v>
          </cell>
          <cell r="M277">
            <v>0.16958223500279576</v>
          </cell>
          <cell r="N277">
            <v>4246</v>
          </cell>
          <cell r="O277">
            <v>4246</v>
          </cell>
          <cell r="P277">
            <v>4246</v>
          </cell>
          <cell r="Q277">
            <v>7015.5</v>
          </cell>
          <cell r="R277">
            <v>7015.5</v>
          </cell>
        </row>
        <row r="278">
          <cell r="E278" t="str">
            <v>VASHON ISLAND</v>
          </cell>
          <cell r="F278">
            <v>136</v>
          </cell>
          <cell r="G278">
            <v>0</v>
          </cell>
          <cell r="I278">
            <v>5</v>
          </cell>
          <cell r="J278">
            <v>0</v>
          </cell>
          <cell r="K278">
            <v>141</v>
          </cell>
          <cell r="L278">
            <v>2101</v>
          </cell>
          <cell r="M278">
            <v>6.7110899571632562E-2</v>
          </cell>
          <cell r="N278">
            <v>141</v>
          </cell>
          <cell r="O278">
            <v>0</v>
          </cell>
          <cell r="P278">
            <v>141</v>
          </cell>
          <cell r="Q278">
            <v>141</v>
          </cell>
          <cell r="R278">
            <v>141</v>
          </cell>
        </row>
        <row r="279">
          <cell r="E279" t="str">
            <v>WAHKIAKUM</v>
          </cell>
          <cell r="F279">
            <v>73</v>
          </cell>
          <cell r="G279">
            <v>0</v>
          </cell>
          <cell r="I279">
            <v>21</v>
          </cell>
          <cell r="J279">
            <v>0</v>
          </cell>
          <cell r="K279">
            <v>94</v>
          </cell>
          <cell r="L279">
            <v>542</v>
          </cell>
          <cell r="M279">
            <v>0.17343173431734318</v>
          </cell>
          <cell r="N279">
            <v>94</v>
          </cell>
          <cell r="O279">
            <v>94</v>
          </cell>
          <cell r="P279">
            <v>94</v>
          </cell>
          <cell r="Q279">
            <v>101.16730000000001</v>
          </cell>
          <cell r="R279">
            <v>101.16730000000001</v>
          </cell>
        </row>
        <row r="280">
          <cell r="E280" t="str">
            <v>WAHLUKE</v>
          </cell>
          <cell r="F280">
            <v>222</v>
          </cell>
          <cell r="G280">
            <v>0</v>
          </cell>
          <cell r="I280">
            <v>3</v>
          </cell>
          <cell r="J280">
            <v>0</v>
          </cell>
          <cell r="K280">
            <v>225</v>
          </cell>
          <cell r="L280">
            <v>738</v>
          </cell>
          <cell r="M280">
            <v>0.3048780487804878</v>
          </cell>
          <cell r="N280">
            <v>225</v>
          </cell>
          <cell r="O280">
            <v>225</v>
          </cell>
          <cell r="P280">
            <v>225</v>
          </cell>
          <cell r="Q280">
            <v>355.70025000000004</v>
          </cell>
          <cell r="R280">
            <v>355.70025000000004</v>
          </cell>
        </row>
        <row r="281">
          <cell r="E281" t="str">
            <v>WAITSBURG</v>
          </cell>
          <cell r="F281">
            <v>44</v>
          </cell>
          <cell r="G281">
            <v>0</v>
          </cell>
          <cell r="I281">
            <v>9</v>
          </cell>
          <cell r="J281">
            <v>1</v>
          </cell>
          <cell r="K281">
            <v>54</v>
          </cell>
          <cell r="L281">
            <v>337</v>
          </cell>
          <cell r="M281">
            <v>0.16023738872403562</v>
          </cell>
          <cell r="N281">
            <v>54</v>
          </cell>
          <cell r="O281">
            <v>54</v>
          </cell>
          <cell r="P281">
            <v>54</v>
          </cell>
          <cell r="Q281">
            <v>55.121550000000006</v>
          </cell>
          <cell r="R281">
            <v>55.121550000000006</v>
          </cell>
        </row>
        <row r="282">
          <cell r="E282" t="str">
            <v>WALLA WALLA</v>
          </cell>
          <cell r="F282">
            <v>1402</v>
          </cell>
          <cell r="G282">
            <v>0</v>
          </cell>
          <cell r="I282">
            <v>24</v>
          </cell>
          <cell r="J282">
            <v>0</v>
          </cell>
          <cell r="K282">
            <v>1426</v>
          </cell>
          <cell r="L282">
            <v>6555</v>
          </cell>
          <cell r="M282">
            <v>0.21754385964912282</v>
          </cell>
          <cell r="N282">
            <v>1426</v>
          </cell>
          <cell r="O282">
            <v>1426</v>
          </cell>
          <cell r="P282">
            <v>1426</v>
          </cell>
          <cell r="Q282">
            <v>1793.5</v>
          </cell>
          <cell r="R282">
            <v>1793.5</v>
          </cell>
        </row>
        <row r="283">
          <cell r="E283" t="str">
            <v>WAPATO</v>
          </cell>
          <cell r="F283">
            <v>1212</v>
          </cell>
          <cell r="G283">
            <v>0</v>
          </cell>
          <cell r="I283">
            <v>49</v>
          </cell>
          <cell r="J283">
            <v>0</v>
          </cell>
          <cell r="K283">
            <v>1261</v>
          </cell>
          <cell r="L283">
            <v>3665</v>
          </cell>
          <cell r="M283">
            <v>0.3440654843110505</v>
          </cell>
          <cell r="N283">
            <v>1261</v>
          </cell>
          <cell r="O283">
            <v>1261</v>
          </cell>
          <cell r="P283">
            <v>1261</v>
          </cell>
          <cell r="Q283">
            <v>2233.2231250000004</v>
          </cell>
          <cell r="R283">
            <v>2233.2231250000004</v>
          </cell>
        </row>
        <row r="284">
          <cell r="E284" t="str">
            <v>WARDEN</v>
          </cell>
          <cell r="F284">
            <v>177</v>
          </cell>
          <cell r="G284">
            <v>0</v>
          </cell>
          <cell r="I284">
            <v>3</v>
          </cell>
          <cell r="J284">
            <v>0</v>
          </cell>
          <cell r="K284">
            <v>180</v>
          </cell>
          <cell r="L284">
            <v>965</v>
          </cell>
          <cell r="M284">
            <v>0.18652849740932642</v>
          </cell>
          <cell r="N284">
            <v>180</v>
          </cell>
          <cell r="O284">
            <v>180</v>
          </cell>
          <cell r="P284">
            <v>180</v>
          </cell>
          <cell r="Q284">
            <v>202.23975000000002</v>
          </cell>
          <cell r="R284">
            <v>202.23975000000002</v>
          </cell>
        </row>
        <row r="285">
          <cell r="E285" t="str">
            <v>WASHOUGAL</v>
          </cell>
          <cell r="F285">
            <v>384</v>
          </cell>
          <cell r="G285">
            <v>0</v>
          </cell>
          <cell r="I285">
            <v>12</v>
          </cell>
          <cell r="J285">
            <v>13</v>
          </cell>
          <cell r="K285">
            <v>409</v>
          </cell>
          <cell r="L285">
            <v>2950</v>
          </cell>
          <cell r="M285">
            <v>0.13864406779661018</v>
          </cell>
          <cell r="N285">
            <v>409</v>
          </cell>
          <cell r="O285">
            <v>0</v>
          </cell>
          <cell r="P285">
            <v>409</v>
          </cell>
          <cell r="Q285">
            <v>409</v>
          </cell>
          <cell r="R285">
            <v>409</v>
          </cell>
        </row>
        <row r="286">
          <cell r="E286" t="str">
            <v>WASHTUCNA</v>
          </cell>
          <cell r="F286">
            <v>23</v>
          </cell>
          <cell r="G286">
            <v>0</v>
          </cell>
          <cell r="I286">
            <v>0</v>
          </cell>
          <cell r="J286">
            <v>0</v>
          </cell>
          <cell r="K286">
            <v>23</v>
          </cell>
          <cell r="L286">
            <v>133</v>
          </cell>
          <cell r="M286">
            <v>0.17293233082706766</v>
          </cell>
          <cell r="N286">
            <v>23</v>
          </cell>
          <cell r="O286">
            <v>23</v>
          </cell>
          <cell r="P286">
            <v>23</v>
          </cell>
          <cell r="Q286">
            <v>24.708949999999998</v>
          </cell>
          <cell r="R286">
            <v>24.708949999999998</v>
          </cell>
        </row>
        <row r="287">
          <cell r="E287" t="str">
            <v>WATERVILLE</v>
          </cell>
          <cell r="F287">
            <v>43</v>
          </cell>
          <cell r="G287">
            <v>0</v>
          </cell>
          <cell r="I287">
            <v>0</v>
          </cell>
          <cell r="J287">
            <v>0</v>
          </cell>
          <cell r="K287">
            <v>43</v>
          </cell>
          <cell r="L287">
            <v>411</v>
          </cell>
          <cell r="M287">
            <v>0.10462287104622871</v>
          </cell>
          <cell r="N287">
            <v>43</v>
          </cell>
          <cell r="O287">
            <v>0</v>
          </cell>
          <cell r="P287">
            <v>43</v>
          </cell>
          <cell r="Q287">
            <v>43</v>
          </cell>
          <cell r="R287">
            <v>43</v>
          </cell>
        </row>
        <row r="288">
          <cell r="E288" t="str">
            <v>WELLPINIT</v>
          </cell>
          <cell r="F288">
            <v>123</v>
          </cell>
          <cell r="G288">
            <v>0</v>
          </cell>
          <cell r="I288">
            <v>22</v>
          </cell>
          <cell r="J288">
            <v>0</v>
          </cell>
          <cell r="K288">
            <v>145</v>
          </cell>
          <cell r="L288">
            <v>305</v>
          </cell>
          <cell r="M288">
            <v>0.47540983606557374</v>
          </cell>
          <cell r="N288">
            <v>145</v>
          </cell>
          <cell r="O288">
            <v>145</v>
          </cell>
          <cell r="P288">
            <v>145</v>
          </cell>
          <cell r="Q288">
            <v>337.31912499999999</v>
          </cell>
          <cell r="R288">
            <v>337.31912499999999</v>
          </cell>
        </row>
        <row r="289">
          <cell r="E289" t="str">
            <v>WENATCHEE</v>
          </cell>
          <cell r="F289">
            <v>1414</v>
          </cell>
          <cell r="G289">
            <v>0</v>
          </cell>
          <cell r="I289">
            <v>35</v>
          </cell>
          <cell r="J289">
            <v>0</v>
          </cell>
          <cell r="K289">
            <v>1449</v>
          </cell>
          <cell r="L289">
            <v>7009</v>
          </cell>
          <cell r="M289">
            <v>0.20673419888714509</v>
          </cell>
          <cell r="N289">
            <v>1449</v>
          </cell>
          <cell r="O289">
            <v>1449</v>
          </cell>
          <cell r="P289">
            <v>1449</v>
          </cell>
          <cell r="Q289">
            <v>1828</v>
          </cell>
          <cell r="R289">
            <v>1828</v>
          </cell>
        </row>
        <row r="290">
          <cell r="E290" t="str">
            <v>WEST VALLEY (SPK)</v>
          </cell>
          <cell r="F290">
            <v>299</v>
          </cell>
          <cell r="G290">
            <v>0</v>
          </cell>
          <cell r="I290">
            <v>30</v>
          </cell>
          <cell r="J290">
            <v>0</v>
          </cell>
          <cell r="K290">
            <v>329</v>
          </cell>
          <cell r="L290">
            <v>2799</v>
          </cell>
          <cell r="M290">
            <v>0.11754197927831368</v>
          </cell>
          <cell r="N290">
            <v>329</v>
          </cell>
          <cell r="O290">
            <v>0</v>
          </cell>
          <cell r="P290">
            <v>329</v>
          </cell>
          <cell r="Q290">
            <v>329</v>
          </cell>
          <cell r="R290">
            <v>329</v>
          </cell>
        </row>
        <row r="291">
          <cell r="E291" t="str">
            <v>WEST VALLEY (YAK)</v>
          </cell>
          <cell r="F291">
            <v>313</v>
          </cell>
          <cell r="G291">
            <v>0</v>
          </cell>
          <cell r="I291">
            <v>9</v>
          </cell>
          <cell r="J291">
            <v>1</v>
          </cell>
          <cell r="K291">
            <v>323</v>
          </cell>
          <cell r="L291">
            <v>4852</v>
          </cell>
          <cell r="M291">
            <v>6.6570486397361919E-2</v>
          </cell>
          <cell r="N291">
            <v>323</v>
          </cell>
          <cell r="O291">
            <v>0</v>
          </cell>
          <cell r="P291">
            <v>323</v>
          </cell>
          <cell r="Q291">
            <v>323</v>
          </cell>
          <cell r="R291">
            <v>323</v>
          </cell>
        </row>
        <row r="292">
          <cell r="E292" t="str">
            <v>WHITE PASS</v>
          </cell>
          <cell r="F292">
            <v>165</v>
          </cell>
          <cell r="G292">
            <v>0</v>
          </cell>
          <cell r="I292">
            <v>6</v>
          </cell>
          <cell r="J292">
            <v>0</v>
          </cell>
          <cell r="K292">
            <v>171</v>
          </cell>
          <cell r="L292">
            <v>1072</v>
          </cell>
          <cell r="M292">
            <v>0.15951492537313433</v>
          </cell>
          <cell r="N292">
            <v>171</v>
          </cell>
          <cell r="O292">
            <v>171</v>
          </cell>
          <cell r="P292">
            <v>171</v>
          </cell>
          <cell r="Q292">
            <v>173.98680000000002</v>
          </cell>
          <cell r="R292">
            <v>173.98680000000002</v>
          </cell>
        </row>
        <row r="293">
          <cell r="E293" t="str">
            <v>WHITE RIVER</v>
          </cell>
          <cell r="F293">
            <v>337</v>
          </cell>
          <cell r="G293">
            <v>0</v>
          </cell>
          <cell r="I293">
            <v>17</v>
          </cell>
          <cell r="J293">
            <v>1</v>
          </cell>
          <cell r="K293">
            <v>355</v>
          </cell>
          <cell r="L293">
            <v>4395</v>
          </cell>
          <cell r="M293">
            <v>8.0773606370875994E-2</v>
          </cell>
          <cell r="N293">
            <v>355</v>
          </cell>
          <cell r="O293">
            <v>0</v>
          </cell>
          <cell r="P293">
            <v>355</v>
          </cell>
          <cell r="Q293">
            <v>355</v>
          </cell>
          <cell r="R293">
            <v>355</v>
          </cell>
        </row>
        <row r="294">
          <cell r="E294" t="str">
            <v>WHITE SALMON</v>
          </cell>
          <cell r="F294">
            <v>292</v>
          </cell>
          <cell r="G294">
            <v>0</v>
          </cell>
          <cell r="I294">
            <v>14</v>
          </cell>
          <cell r="J294">
            <v>0</v>
          </cell>
          <cell r="K294">
            <v>306</v>
          </cell>
          <cell r="L294">
            <v>1485</v>
          </cell>
          <cell r="M294">
            <v>0.20606060606060606</v>
          </cell>
          <cell r="N294">
            <v>306</v>
          </cell>
          <cell r="O294">
            <v>306</v>
          </cell>
          <cell r="P294">
            <v>306</v>
          </cell>
          <cell r="Q294">
            <v>361.97775000000001</v>
          </cell>
          <cell r="R294">
            <v>361.97775000000001</v>
          </cell>
        </row>
        <row r="295">
          <cell r="E295" t="str">
            <v>WILBUR</v>
          </cell>
          <cell r="F295">
            <v>38</v>
          </cell>
          <cell r="G295">
            <v>0</v>
          </cell>
          <cell r="I295">
            <v>0</v>
          </cell>
          <cell r="J295">
            <v>0</v>
          </cell>
          <cell r="K295">
            <v>38</v>
          </cell>
          <cell r="L295">
            <v>316</v>
          </cell>
          <cell r="M295">
            <v>0.12025316455696203</v>
          </cell>
          <cell r="N295">
            <v>38</v>
          </cell>
          <cell r="O295">
            <v>0</v>
          </cell>
          <cell r="P295">
            <v>38</v>
          </cell>
          <cell r="Q295">
            <v>38</v>
          </cell>
          <cell r="R295">
            <v>38</v>
          </cell>
        </row>
        <row r="296">
          <cell r="E296" t="str">
            <v>WILLAPA VALLEY</v>
          </cell>
          <cell r="F296">
            <v>75</v>
          </cell>
          <cell r="G296">
            <v>0</v>
          </cell>
          <cell r="I296">
            <v>4</v>
          </cell>
          <cell r="J296">
            <v>0</v>
          </cell>
          <cell r="K296">
            <v>79</v>
          </cell>
          <cell r="L296">
            <v>512</v>
          </cell>
          <cell r="M296">
            <v>0.154296875</v>
          </cell>
          <cell r="N296">
            <v>79</v>
          </cell>
          <cell r="O296">
            <v>79</v>
          </cell>
          <cell r="P296">
            <v>79</v>
          </cell>
          <cell r="Q296">
            <v>79</v>
          </cell>
          <cell r="R296">
            <v>79</v>
          </cell>
        </row>
        <row r="297">
          <cell r="E297" t="str">
            <v>WILSON CREEK</v>
          </cell>
          <cell r="F297">
            <v>21</v>
          </cell>
          <cell r="G297">
            <v>0</v>
          </cell>
          <cell r="I297">
            <v>1</v>
          </cell>
          <cell r="J297">
            <v>0</v>
          </cell>
          <cell r="K297">
            <v>22</v>
          </cell>
          <cell r="L297">
            <v>110</v>
          </cell>
          <cell r="M297">
            <v>0.2</v>
          </cell>
          <cell r="N297">
            <v>22</v>
          </cell>
          <cell r="O297">
            <v>22</v>
          </cell>
          <cell r="P297">
            <v>22</v>
          </cell>
          <cell r="Q297">
            <v>25.646500000000003</v>
          </cell>
          <cell r="R297">
            <v>25.646500000000003</v>
          </cell>
        </row>
        <row r="298">
          <cell r="E298" t="str">
            <v>WINLOCK</v>
          </cell>
          <cell r="F298">
            <v>131</v>
          </cell>
          <cell r="G298">
            <v>0</v>
          </cell>
          <cell r="I298">
            <v>23</v>
          </cell>
          <cell r="J298">
            <v>0</v>
          </cell>
          <cell r="K298">
            <v>154</v>
          </cell>
          <cell r="L298">
            <v>827</v>
          </cell>
          <cell r="M298">
            <v>0.18621523579201935</v>
          </cell>
          <cell r="N298">
            <v>154</v>
          </cell>
          <cell r="O298">
            <v>154</v>
          </cell>
          <cell r="P298">
            <v>154</v>
          </cell>
          <cell r="Q298">
            <v>172.86505</v>
          </cell>
          <cell r="R298">
            <v>172.86505</v>
          </cell>
        </row>
        <row r="299">
          <cell r="E299" t="str">
            <v>WISHKAH VALLEY</v>
          </cell>
          <cell r="F299">
            <v>13</v>
          </cell>
          <cell r="G299">
            <v>0</v>
          </cell>
          <cell r="I299">
            <v>1</v>
          </cell>
          <cell r="J299">
            <v>0</v>
          </cell>
          <cell r="K299">
            <v>14</v>
          </cell>
          <cell r="L299">
            <v>203</v>
          </cell>
          <cell r="M299">
            <v>6.8965517241379309E-2</v>
          </cell>
          <cell r="N299">
            <v>14</v>
          </cell>
          <cell r="O299">
            <v>0</v>
          </cell>
          <cell r="P299">
            <v>14</v>
          </cell>
          <cell r="Q299">
            <v>14</v>
          </cell>
          <cell r="R299">
            <v>14</v>
          </cell>
        </row>
        <row r="300">
          <cell r="E300" t="str">
            <v>WISHRAM</v>
          </cell>
          <cell r="F300">
            <v>25</v>
          </cell>
          <cell r="G300">
            <v>0</v>
          </cell>
          <cell r="I300">
            <v>0</v>
          </cell>
          <cell r="J300">
            <v>0</v>
          </cell>
          <cell r="K300">
            <v>25</v>
          </cell>
          <cell r="L300">
            <v>82</v>
          </cell>
          <cell r="M300">
            <v>0.3048780487804878</v>
          </cell>
          <cell r="N300">
            <v>25</v>
          </cell>
          <cell r="O300">
            <v>25</v>
          </cell>
          <cell r="P300">
            <v>25</v>
          </cell>
          <cell r="Q300">
            <v>39.52225</v>
          </cell>
          <cell r="R300">
            <v>39.52225</v>
          </cell>
        </row>
        <row r="301">
          <cell r="E301" t="str">
            <v>WOODLAND</v>
          </cell>
          <cell r="F301">
            <v>176</v>
          </cell>
          <cell r="G301">
            <v>0</v>
          </cell>
          <cell r="I301">
            <v>5</v>
          </cell>
          <cell r="J301">
            <v>0</v>
          </cell>
          <cell r="K301">
            <v>181</v>
          </cell>
          <cell r="L301">
            <v>1539</v>
          </cell>
          <cell r="M301">
            <v>0.11760883690708251</v>
          </cell>
          <cell r="N301">
            <v>181</v>
          </cell>
          <cell r="O301">
            <v>0</v>
          </cell>
          <cell r="P301">
            <v>181</v>
          </cell>
          <cell r="Q301">
            <v>181</v>
          </cell>
          <cell r="R301">
            <v>181</v>
          </cell>
        </row>
        <row r="302">
          <cell r="E302" t="str">
            <v>YAKIMA</v>
          </cell>
          <cell r="F302">
            <v>3916</v>
          </cell>
          <cell r="G302">
            <v>0</v>
          </cell>
          <cell r="I302">
            <v>147</v>
          </cell>
          <cell r="J302">
            <v>3</v>
          </cell>
          <cell r="K302">
            <v>4066</v>
          </cell>
          <cell r="L302">
            <v>14623</v>
          </cell>
          <cell r="M302">
            <v>0.27805511864870408</v>
          </cell>
          <cell r="N302">
            <v>4066</v>
          </cell>
          <cell r="O302">
            <v>4066</v>
          </cell>
          <cell r="P302">
            <v>4066</v>
          </cell>
          <cell r="Q302">
            <v>6655.5</v>
          </cell>
          <cell r="R302">
            <v>6655.5</v>
          </cell>
        </row>
        <row r="303">
          <cell r="E303" t="str">
            <v>YELM</v>
          </cell>
          <cell r="F303">
            <v>555</v>
          </cell>
          <cell r="G303">
            <v>0</v>
          </cell>
          <cell r="I303">
            <v>75</v>
          </cell>
          <cell r="J303">
            <v>5</v>
          </cell>
          <cell r="K303">
            <v>635</v>
          </cell>
          <cell r="L303">
            <v>4084</v>
          </cell>
          <cell r="M303">
            <v>0.15548481880509304</v>
          </cell>
          <cell r="N303">
            <v>635</v>
          </cell>
          <cell r="O303">
            <v>635</v>
          </cell>
          <cell r="P303">
            <v>635</v>
          </cell>
          <cell r="Q303">
            <v>635</v>
          </cell>
          <cell r="R303">
            <v>635</v>
          </cell>
        </row>
        <row r="304">
          <cell r="E304" t="str">
            <v>ZILLAH</v>
          </cell>
          <cell r="F304">
            <v>169</v>
          </cell>
          <cell r="G304">
            <v>0</v>
          </cell>
          <cell r="I304">
            <v>6</v>
          </cell>
          <cell r="J304">
            <v>0</v>
          </cell>
          <cell r="K304">
            <v>175</v>
          </cell>
          <cell r="L304">
            <v>1068</v>
          </cell>
          <cell r="M304">
            <v>0.16385767790262173</v>
          </cell>
          <cell r="N304">
            <v>175</v>
          </cell>
          <cell r="O304">
            <v>175</v>
          </cell>
          <cell r="P304">
            <v>175</v>
          </cell>
          <cell r="Q304">
            <v>181.45420000000001</v>
          </cell>
          <cell r="R304">
            <v>181.45420000000001</v>
          </cell>
        </row>
        <row r="305">
          <cell r="E305" t="str">
            <v>Balance of County</v>
          </cell>
          <cell r="F305">
            <v>7</v>
          </cell>
          <cell r="G305">
            <v>0</v>
          </cell>
          <cell r="I305">
            <v>0</v>
          </cell>
          <cell r="J305">
            <v>0</v>
          </cell>
          <cell r="K305">
            <v>7</v>
          </cell>
          <cell r="L305">
            <v>49</v>
          </cell>
          <cell r="M305">
            <v>0.14285714285714285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E306" t="str">
            <v>Undistributed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07">
          <cell r="E307" t="str">
            <v>PART D SUBPART 2</v>
          </cell>
          <cell r="F307">
            <v>0</v>
          </cell>
          <cell r="H307">
            <v>715</v>
          </cell>
          <cell r="K307">
            <v>715</v>
          </cell>
          <cell r="L307">
            <v>715</v>
          </cell>
          <cell r="M307">
            <v>1</v>
          </cell>
          <cell r="N307">
            <v>715</v>
          </cell>
          <cell r="O307">
            <v>715</v>
          </cell>
          <cell r="P307">
            <v>715</v>
          </cell>
          <cell r="Q307">
            <v>727</v>
          </cell>
          <cell r="R307">
            <v>727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"/>
      <sheetName val="SY 2022-23 Prelim"/>
      <sheetName val="Assumption"/>
      <sheetName val="CCDDD"/>
      <sheetName val="SY 2021-22 Final"/>
      <sheetName val="Title IA 2021-22 F"/>
      <sheetName val="SY 2021-22 Prelim"/>
      <sheetName val="SY 2020-21 Final"/>
      <sheetName val="SY 2020-21 Prelim"/>
      <sheetName val="SY 2019-20 Final"/>
      <sheetName val="SY 2019-20 Prelim"/>
      <sheetName val="SY 2018-19 Final"/>
      <sheetName val="SY 2018-19 Prelim"/>
      <sheetName val="SY 2017-18 Final"/>
      <sheetName val="SY 2017-18 Prelim"/>
      <sheetName val="iGrants"/>
      <sheetName val="Title IA 2nd Revi. SY 2017-18"/>
      <sheetName val="Title IA 2021"/>
      <sheetName val="Title IA 1920"/>
      <sheetName val="Title IA 1819"/>
      <sheetName val="Title IA Prelim SY 2017-2018"/>
    </sheetNames>
    <sheetDataSet>
      <sheetData sheetId="0"/>
      <sheetData sheetId="1"/>
      <sheetData sheetId="2"/>
      <sheetData sheetId="3">
        <row r="4">
          <cell r="B4" t="str">
            <v>ABERDEEN</v>
          </cell>
          <cell r="C4" t="str">
            <v>14005</v>
          </cell>
        </row>
        <row r="5">
          <cell r="B5" t="str">
            <v>ADNA</v>
          </cell>
          <cell r="C5" t="str">
            <v>21226</v>
          </cell>
        </row>
        <row r="6">
          <cell r="B6" t="str">
            <v>ALMIRA</v>
          </cell>
          <cell r="C6" t="str">
            <v>22017</v>
          </cell>
        </row>
        <row r="7">
          <cell r="B7" t="str">
            <v>ANACORTES</v>
          </cell>
          <cell r="C7" t="str">
            <v>29103</v>
          </cell>
        </row>
        <row r="8">
          <cell r="B8" t="str">
            <v>ARLINGTON</v>
          </cell>
          <cell r="C8" t="str">
            <v>31016</v>
          </cell>
        </row>
        <row r="9">
          <cell r="B9" t="str">
            <v>ASOTIN-ANATONE</v>
          </cell>
          <cell r="C9" t="str">
            <v>02420</v>
          </cell>
        </row>
        <row r="10">
          <cell r="B10" t="str">
            <v>AUBURN</v>
          </cell>
          <cell r="C10" t="str">
            <v>17408</v>
          </cell>
        </row>
        <row r="11">
          <cell r="B11" t="str">
            <v>BAINBRIDGE ISLAND</v>
          </cell>
          <cell r="C11" t="str">
            <v>18303</v>
          </cell>
        </row>
        <row r="12">
          <cell r="B12" t="str">
            <v>BATTLE GROUND</v>
          </cell>
          <cell r="C12" t="str">
            <v>06119</v>
          </cell>
        </row>
        <row r="13">
          <cell r="B13" t="str">
            <v>BELLEVUE</v>
          </cell>
          <cell r="C13" t="str">
            <v>17405</v>
          </cell>
        </row>
        <row r="14">
          <cell r="B14" t="str">
            <v>BELLINGHAM</v>
          </cell>
          <cell r="C14" t="str">
            <v>37501</v>
          </cell>
        </row>
        <row r="15">
          <cell r="B15" t="str">
            <v>BENGE</v>
          </cell>
          <cell r="C15" t="str">
            <v>01122</v>
          </cell>
        </row>
        <row r="16">
          <cell r="B16" t="str">
            <v>BETHEL</v>
          </cell>
          <cell r="C16" t="str">
            <v>27403</v>
          </cell>
        </row>
        <row r="17">
          <cell r="B17" t="str">
            <v>BICKLETON</v>
          </cell>
          <cell r="C17" t="str">
            <v>20203</v>
          </cell>
        </row>
        <row r="18">
          <cell r="B18" t="str">
            <v>BLAINE</v>
          </cell>
          <cell r="C18" t="str">
            <v>37503</v>
          </cell>
        </row>
        <row r="19">
          <cell r="B19" t="str">
            <v>BOISTFORT</v>
          </cell>
          <cell r="C19" t="str">
            <v>21234</v>
          </cell>
        </row>
        <row r="20">
          <cell r="B20" t="str">
            <v>BREMERTON</v>
          </cell>
          <cell r="C20" t="str">
            <v>18100</v>
          </cell>
        </row>
        <row r="21">
          <cell r="B21" t="str">
            <v>BREWSTER</v>
          </cell>
          <cell r="C21" t="str">
            <v>24111</v>
          </cell>
        </row>
        <row r="22">
          <cell r="B22" t="str">
            <v>BRIDGEPORT</v>
          </cell>
          <cell r="C22" t="str">
            <v>09075</v>
          </cell>
        </row>
        <row r="23">
          <cell r="B23" t="str">
            <v>BRINNON</v>
          </cell>
          <cell r="C23" t="str">
            <v>16046</v>
          </cell>
        </row>
        <row r="24">
          <cell r="B24" t="str">
            <v>BURLINGTON-EDISON</v>
          </cell>
          <cell r="C24" t="str">
            <v>29100</v>
          </cell>
        </row>
        <row r="25">
          <cell r="B25" t="str">
            <v>CAMAS</v>
          </cell>
          <cell r="C25" t="str">
            <v>06117</v>
          </cell>
        </row>
        <row r="26">
          <cell r="B26" t="str">
            <v>CAPE FLATTERY</v>
          </cell>
          <cell r="C26" t="str">
            <v>05401</v>
          </cell>
        </row>
        <row r="27">
          <cell r="B27" t="str">
            <v>CARBONADO</v>
          </cell>
          <cell r="C27" t="str">
            <v>27019</v>
          </cell>
        </row>
        <row r="28">
          <cell r="B28" t="str">
            <v>CASCADE</v>
          </cell>
          <cell r="C28" t="str">
            <v>04228</v>
          </cell>
        </row>
        <row r="29">
          <cell r="B29" t="str">
            <v>CASHMERE</v>
          </cell>
          <cell r="C29" t="str">
            <v>04222</v>
          </cell>
        </row>
        <row r="30">
          <cell r="B30" t="str">
            <v>CASTLE ROCK</v>
          </cell>
          <cell r="C30" t="str">
            <v>08401</v>
          </cell>
        </row>
        <row r="31">
          <cell r="B31" t="str">
            <v>CATALYST BREMERTON CHARTER</v>
          </cell>
          <cell r="C31" t="str">
            <v>18901</v>
          </cell>
        </row>
        <row r="32">
          <cell r="B32" t="str">
            <v>CENTERVILLE</v>
          </cell>
          <cell r="C32" t="str">
            <v>20215</v>
          </cell>
        </row>
        <row r="33">
          <cell r="B33" t="str">
            <v>CENTRAL KITSAP</v>
          </cell>
          <cell r="C33" t="str">
            <v>18401</v>
          </cell>
        </row>
        <row r="34">
          <cell r="B34" t="str">
            <v>CENTRAL VALLEY</v>
          </cell>
          <cell r="C34" t="str">
            <v>32356</v>
          </cell>
        </row>
        <row r="35">
          <cell r="B35" t="str">
            <v>CENTRALIA</v>
          </cell>
          <cell r="C35" t="str">
            <v>21401</v>
          </cell>
        </row>
        <row r="36">
          <cell r="B36" t="str">
            <v>CHEHALIS</v>
          </cell>
          <cell r="C36" t="str">
            <v>21302</v>
          </cell>
        </row>
        <row r="37">
          <cell r="B37" t="str">
            <v>CHENEY</v>
          </cell>
          <cell r="C37" t="str">
            <v>32360</v>
          </cell>
        </row>
        <row r="38">
          <cell r="B38" t="str">
            <v>CHEWELAH</v>
          </cell>
          <cell r="C38" t="str">
            <v>33036</v>
          </cell>
        </row>
        <row r="39">
          <cell r="B39" t="str">
            <v>CHIMACUM</v>
          </cell>
          <cell r="C39" t="str">
            <v>16049</v>
          </cell>
        </row>
        <row r="40">
          <cell r="B40" t="str">
            <v>CLARKSTON</v>
          </cell>
          <cell r="C40" t="str">
            <v>02250</v>
          </cell>
        </row>
        <row r="41">
          <cell r="B41" t="str">
            <v>CLE ELUM-ROSLYN</v>
          </cell>
          <cell r="C41" t="str">
            <v>19404</v>
          </cell>
        </row>
        <row r="42">
          <cell r="B42" t="str">
            <v>CLOVER PARK</v>
          </cell>
          <cell r="C42" t="str">
            <v>27400</v>
          </cell>
        </row>
        <row r="43">
          <cell r="B43" t="str">
            <v>COLFAX</v>
          </cell>
          <cell r="C43" t="str">
            <v>38300</v>
          </cell>
        </row>
        <row r="44">
          <cell r="B44" t="str">
            <v>COLLEGE PLACE</v>
          </cell>
          <cell r="C44" t="str">
            <v>36250</v>
          </cell>
        </row>
        <row r="45">
          <cell r="B45" t="str">
            <v>COLTON</v>
          </cell>
          <cell r="C45" t="str">
            <v>38306</v>
          </cell>
        </row>
        <row r="46">
          <cell r="B46" t="str">
            <v>COLUMBIA (STEV)</v>
          </cell>
          <cell r="C46" t="str">
            <v>33206</v>
          </cell>
        </row>
        <row r="47">
          <cell r="B47" t="str">
            <v>COLUMBIA (WALLA)</v>
          </cell>
          <cell r="C47" t="str">
            <v>36400</v>
          </cell>
        </row>
        <row r="48">
          <cell r="B48" t="str">
            <v>COLVILLE</v>
          </cell>
          <cell r="C48" t="str">
            <v>33115</v>
          </cell>
        </row>
        <row r="49">
          <cell r="B49" t="str">
            <v>CONCRETE</v>
          </cell>
          <cell r="C49" t="str">
            <v>29011</v>
          </cell>
        </row>
        <row r="50">
          <cell r="B50" t="str">
            <v>CONWAY</v>
          </cell>
          <cell r="C50" t="str">
            <v>29317</v>
          </cell>
        </row>
        <row r="51">
          <cell r="B51" t="str">
            <v>COSMOPOLIS</v>
          </cell>
          <cell r="C51" t="str">
            <v>14099</v>
          </cell>
        </row>
        <row r="52">
          <cell r="B52" t="str">
            <v>COULEE-HARTLINE</v>
          </cell>
          <cell r="C52" t="str">
            <v>13151</v>
          </cell>
        </row>
        <row r="53">
          <cell r="B53" t="str">
            <v>COUPEVILLE</v>
          </cell>
          <cell r="C53" t="str">
            <v>15204</v>
          </cell>
        </row>
        <row r="54">
          <cell r="B54" t="str">
            <v>CRESCENT</v>
          </cell>
          <cell r="C54" t="str">
            <v>05313</v>
          </cell>
        </row>
        <row r="55">
          <cell r="B55" t="str">
            <v>CRESTON</v>
          </cell>
          <cell r="C55" t="str">
            <v>22073</v>
          </cell>
        </row>
        <row r="56">
          <cell r="B56" t="str">
            <v>CURLEW</v>
          </cell>
          <cell r="C56" t="str">
            <v>10050</v>
          </cell>
        </row>
        <row r="57">
          <cell r="B57" t="str">
            <v>CUSICK</v>
          </cell>
          <cell r="C57" t="str">
            <v>26059</v>
          </cell>
        </row>
        <row r="58">
          <cell r="B58" t="str">
            <v>DAMMAN</v>
          </cell>
          <cell r="C58" t="str">
            <v>19007</v>
          </cell>
        </row>
        <row r="59">
          <cell r="B59" t="str">
            <v>DARRINGTON</v>
          </cell>
          <cell r="C59" t="str">
            <v>31330</v>
          </cell>
        </row>
        <row r="60">
          <cell r="B60" t="str">
            <v>DAVENPORT</v>
          </cell>
          <cell r="C60" t="str">
            <v>22207</v>
          </cell>
        </row>
        <row r="61">
          <cell r="B61" t="str">
            <v>DAYTON</v>
          </cell>
          <cell r="C61" t="str">
            <v>07002</v>
          </cell>
        </row>
        <row r="62">
          <cell r="B62" t="str">
            <v>DEER PARK</v>
          </cell>
          <cell r="C62" t="str">
            <v>32414</v>
          </cell>
        </row>
        <row r="63">
          <cell r="B63" t="str">
            <v>DIERINGER</v>
          </cell>
          <cell r="C63" t="str">
            <v>27343</v>
          </cell>
        </row>
        <row r="64">
          <cell r="B64" t="str">
            <v>DIXIE</v>
          </cell>
          <cell r="C64" t="str">
            <v>36101</v>
          </cell>
        </row>
        <row r="65">
          <cell r="B65" t="str">
            <v>EAST VALLEY (SPK)</v>
          </cell>
          <cell r="C65" t="str">
            <v>32361</v>
          </cell>
        </row>
        <row r="66">
          <cell r="B66" t="str">
            <v>EAST VALLEY (YAK)</v>
          </cell>
          <cell r="C66" t="str">
            <v>39090</v>
          </cell>
        </row>
        <row r="67">
          <cell r="B67" t="str">
            <v>EASTMONT</v>
          </cell>
          <cell r="C67" t="str">
            <v>09206</v>
          </cell>
        </row>
        <row r="68">
          <cell r="B68" t="str">
            <v>EASTON</v>
          </cell>
          <cell r="C68" t="str">
            <v>19028</v>
          </cell>
        </row>
        <row r="69">
          <cell r="B69" t="str">
            <v>EATONVILLE</v>
          </cell>
          <cell r="C69" t="str">
            <v>27404</v>
          </cell>
        </row>
        <row r="70">
          <cell r="B70" t="str">
            <v>EDMONDS</v>
          </cell>
          <cell r="C70" t="str">
            <v>31015</v>
          </cell>
        </row>
        <row r="71">
          <cell r="B71" t="str">
            <v>ELLENSBURG</v>
          </cell>
          <cell r="C71" t="str">
            <v>19401</v>
          </cell>
        </row>
        <row r="72">
          <cell r="B72" t="str">
            <v>ELMA</v>
          </cell>
          <cell r="C72" t="str">
            <v>14068</v>
          </cell>
        </row>
        <row r="73">
          <cell r="B73" t="str">
            <v>ENDICOTT</v>
          </cell>
          <cell r="C73" t="str">
            <v>38308</v>
          </cell>
        </row>
        <row r="74">
          <cell r="B74" t="str">
            <v>ENTIAT</v>
          </cell>
          <cell r="C74" t="str">
            <v>04127</v>
          </cell>
        </row>
        <row r="75">
          <cell r="B75" t="str">
            <v>ENUMCLAW</v>
          </cell>
          <cell r="C75" t="str">
            <v>17216</v>
          </cell>
        </row>
        <row r="76">
          <cell r="B76" t="str">
            <v>EPHRATA</v>
          </cell>
          <cell r="C76" t="str">
            <v>13165</v>
          </cell>
        </row>
        <row r="77">
          <cell r="B77" t="str">
            <v>EVALINE</v>
          </cell>
          <cell r="C77" t="str">
            <v>21036</v>
          </cell>
        </row>
        <row r="78">
          <cell r="B78" t="str">
            <v>EVERETT</v>
          </cell>
          <cell r="C78" t="str">
            <v>31002</v>
          </cell>
        </row>
        <row r="79">
          <cell r="B79" t="str">
            <v>EVERGREEN (CLARK)</v>
          </cell>
          <cell r="C79" t="str">
            <v>06114</v>
          </cell>
        </row>
        <row r="80">
          <cell r="B80" t="str">
            <v>EVERGREEN (STEV)</v>
          </cell>
          <cell r="C80" t="str">
            <v>33205</v>
          </cell>
        </row>
        <row r="81">
          <cell r="B81" t="str">
            <v>FEDERAL WAY</v>
          </cell>
          <cell r="C81" t="str">
            <v>17210</v>
          </cell>
        </row>
        <row r="82">
          <cell r="B82" t="str">
            <v>FERNDALE</v>
          </cell>
          <cell r="C82" t="str">
            <v>37502</v>
          </cell>
        </row>
        <row r="83">
          <cell r="B83" t="str">
            <v>FIFE</v>
          </cell>
          <cell r="C83" t="str">
            <v>27417</v>
          </cell>
        </row>
        <row r="84">
          <cell r="B84" t="str">
            <v>FINLEY</v>
          </cell>
          <cell r="C84" t="str">
            <v>03053</v>
          </cell>
        </row>
        <row r="85">
          <cell r="B85" t="str">
            <v>FRANKLIN PIERCE</v>
          </cell>
          <cell r="C85" t="str">
            <v>27402</v>
          </cell>
        </row>
        <row r="86">
          <cell r="B86" t="str">
            <v>FREEMAN</v>
          </cell>
          <cell r="C86" t="str">
            <v>32358</v>
          </cell>
        </row>
        <row r="87">
          <cell r="B87" t="str">
            <v>GARFIELD</v>
          </cell>
          <cell r="C87" t="str">
            <v>38302</v>
          </cell>
        </row>
        <row r="88">
          <cell r="B88" t="str">
            <v>GLENWOOD</v>
          </cell>
          <cell r="C88" t="str">
            <v>20401</v>
          </cell>
        </row>
        <row r="89">
          <cell r="B89" t="str">
            <v>GOLDENDALE</v>
          </cell>
          <cell r="C89" t="str">
            <v>20404</v>
          </cell>
        </row>
        <row r="90">
          <cell r="B90" t="str">
            <v>GRAND COULEE</v>
          </cell>
          <cell r="C90" t="str">
            <v>13301</v>
          </cell>
        </row>
        <row r="91">
          <cell r="B91" t="str">
            <v>GRANDVIEW</v>
          </cell>
          <cell r="C91" t="str">
            <v>39200</v>
          </cell>
        </row>
        <row r="92">
          <cell r="B92" t="str">
            <v>GRANGER</v>
          </cell>
          <cell r="C92" t="str">
            <v>39204</v>
          </cell>
        </row>
        <row r="93">
          <cell r="B93" t="str">
            <v>GRANITE FALLS</v>
          </cell>
          <cell r="C93" t="str">
            <v>31332</v>
          </cell>
        </row>
        <row r="94">
          <cell r="B94" t="str">
            <v>GRAPEVIEW</v>
          </cell>
          <cell r="C94" t="str">
            <v>23054</v>
          </cell>
        </row>
        <row r="95">
          <cell r="B95" t="str">
            <v>GREAT NORTHERN</v>
          </cell>
          <cell r="C95" t="str">
            <v>32312</v>
          </cell>
        </row>
        <row r="96">
          <cell r="B96" t="str">
            <v>GREEN MOUNTAIN</v>
          </cell>
          <cell r="C96" t="str">
            <v>06103</v>
          </cell>
        </row>
        <row r="97">
          <cell r="B97" t="str">
            <v>GRIFFIN</v>
          </cell>
          <cell r="C97" t="str">
            <v>34324</v>
          </cell>
        </row>
        <row r="98">
          <cell r="B98" t="str">
            <v>HARRINGTON</v>
          </cell>
          <cell r="C98" t="str">
            <v>22204</v>
          </cell>
        </row>
        <row r="99">
          <cell r="B99" t="str">
            <v>HIGHLAND</v>
          </cell>
          <cell r="C99" t="str">
            <v>39203</v>
          </cell>
        </row>
        <row r="100">
          <cell r="B100" t="str">
            <v>HIGHLINE</v>
          </cell>
          <cell r="C100" t="str">
            <v>17401</v>
          </cell>
        </row>
        <row r="101">
          <cell r="B101" t="str">
            <v>HOCKINSON</v>
          </cell>
          <cell r="C101" t="str">
            <v>06098</v>
          </cell>
        </row>
        <row r="102">
          <cell r="B102" t="str">
            <v>HOOD CANAL</v>
          </cell>
          <cell r="C102" t="str">
            <v>23404</v>
          </cell>
        </row>
        <row r="103">
          <cell r="B103" t="str">
            <v>HOQUIAM</v>
          </cell>
          <cell r="C103" t="str">
            <v>14028</v>
          </cell>
        </row>
        <row r="104">
          <cell r="B104" t="str">
            <v>IMPACT COMMENCEMENT BAY CHARTER</v>
          </cell>
          <cell r="C104" t="str">
            <v>27902</v>
          </cell>
        </row>
        <row r="105">
          <cell r="B105" t="str">
            <v>IMPACT PUGET SOUND CHARTER</v>
          </cell>
          <cell r="C105" t="str">
            <v>17911</v>
          </cell>
        </row>
        <row r="106">
          <cell r="B106" t="str">
            <v>IMPACT SALISH SEA CHARTER</v>
          </cell>
          <cell r="C106" t="str">
            <v>17916</v>
          </cell>
        </row>
        <row r="107">
          <cell r="B107" t="str">
            <v>INCHELIUM</v>
          </cell>
          <cell r="C107" t="str">
            <v>10070</v>
          </cell>
        </row>
        <row r="108">
          <cell r="B108" t="str">
            <v>INDEX</v>
          </cell>
          <cell r="C108" t="str">
            <v>31063</v>
          </cell>
        </row>
        <row r="109">
          <cell r="B109" t="str">
            <v>ISSAQUAH</v>
          </cell>
          <cell r="C109" t="str">
            <v>17411</v>
          </cell>
        </row>
        <row r="110">
          <cell r="B110" t="str">
            <v>KAHLOTUS</v>
          </cell>
          <cell r="C110" t="str">
            <v>11056</v>
          </cell>
        </row>
        <row r="111">
          <cell r="B111" t="str">
            <v>KALAMA</v>
          </cell>
          <cell r="C111" t="str">
            <v>08402</v>
          </cell>
        </row>
        <row r="112">
          <cell r="B112" t="str">
            <v>KELLER</v>
          </cell>
          <cell r="C112" t="str">
            <v>10003</v>
          </cell>
        </row>
        <row r="113">
          <cell r="B113" t="str">
            <v>KELSO</v>
          </cell>
          <cell r="C113" t="str">
            <v>08458</v>
          </cell>
        </row>
        <row r="114">
          <cell r="B114" t="str">
            <v>KENNEWICK</v>
          </cell>
          <cell r="C114" t="str">
            <v>03017</v>
          </cell>
        </row>
        <row r="115">
          <cell r="B115" t="str">
            <v>KENT</v>
          </cell>
          <cell r="C115" t="str">
            <v>17415</v>
          </cell>
        </row>
        <row r="116">
          <cell r="B116" t="str">
            <v>KETTLE FALLS</v>
          </cell>
          <cell r="C116" t="str">
            <v>33212</v>
          </cell>
        </row>
        <row r="117">
          <cell r="B117" t="str">
            <v>KIONA-BENTON</v>
          </cell>
          <cell r="C117" t="str">
            <v>03052</v>
          </cell>
        </row>
        <row r="118">
          <cell r="B118" t="str">
            <v>KITTITAS</v>
          </cell>
          <cell r="C118" t="str">
            <v>19403</v>
          </cell>
        </row>
        <row r="119">
          <cell r="B119" t="str">
            <v>KLICKITAT</v>
          </cell>
          <cell r="C119" t="str">
            <v>20402</v>
          </cell>
        </row>
        <row r="120">
          <cell r="B120" t="str">
            <v>LA CENTER</v>
          </cell>
          <cell r="C120" t="str">
            <v>06101</v>
          </cell>
        </row>
        <row r="121">
          <cell r="B121" t="str">
            <v>LA CONNER</v>
          </cell>
          <cell r="C121" t="str">
            <v>29311</v>
          </cell>
        </row>
        <row r="122">
          <cell r="B122" t="str">
            <v>LACROSSE</v>
          </cell>
          <cell r="C122" t="str">
            <v>38126</v>
          </cell>
        </row>
        <row r="123">
          <cell r="B123" t="str">
            <v>LAKE CHELAN</v>
          </cell>
          <cell r="C123" t="str">
            <v>04129</v>
          </cell>
        </row>
        <row r="124">
          <cell r="B124" t="str">
            <v>LAKE STEVENS</v>
          </cell>
          <cell r="C124" t="str">
            <v>31004</v>
          </cell>
        </row>
        <row r="125">
          <cell r="B125" t="str">
            <v>LAKE WASHINGTON</v>
          </cell>
          <cell r="C125" t="str">
            <v>17414</v>
          </cell>
        </row>
        <row r="126">
          <cell r="B126" t="str">
            <v>LAKEWOOD</v>
          </cell>
          <cell r="C126" t="str">
            <v>31306</v>
          </cell>
        </row>
        <row r="127">
          <cell r="B127" t="str">
            <v>LAMONT</v>
          </cell>
          <cell r="C127" t="str">
            <v>38264</v>
          </cell>
        </row>
        <row r="128">
          <cell r="B128" t="str">
            <v>LIBERTY</v>
          </cell>
          <cell r="C128" t="str">
            <v>32362</v>
          </cell>
        </row>
        <row r="129">
          <cell r="B129" t="str">
            <v>LIND</v>
          </cell>
          <cell r="C129" t="str">
            <v>01158</v>
          </cell>
        </row>
        <row r="130">
          <cell r="B130" t="str">
            <v>LONGVIEW</v>
          </cell>
          <cell r="C130" t="str">
            <v>08122</v>
          </cell>
        </row>
        <row r="131">
          <cell r="B131" t="str">
            <v>LOON LAKE</v>
          </cell>
          <cell r="C131" t="str">
            <v>33183</v>
          </cell>
        </row>
        <row r="132">
          <cell r="B132" t="str">
            <v>LOPEZ</v>
          </cell>
          <cell r="C132" t="str">
            <v>28144</v>
          </cell>
        </row>
        <row r="133">
          <cell r="B133" t="str">
            <v>LUMEN CHARTER</v>
          </cell>
          <cell r="C133" t="str">
            <v>32903</v>
          </cell>
        </row>
        <row r="134">
          <cell r="B134" t="str">
            <v>LYLE</v>
          </cell>
          <cell r="C134" t="str">
            <v>20406</v>
          </cell>
        </row>
        <row r="135">
          <cell r="B135" t="str">
            <v>LYNDEN</v>
          </cell>
          <cell r="C135" t="str">
            <v>37504</v>
          </cell>
        </row>
        <row r="136">
          <cell r="B136" t="str">
            <v>MABTON</v>
          </cell>
          <cell r="C136" t="str">
            <v>39120</v>
          </cell>
        </row>
        <row r="137">
          <cell r="B137" t="str">
            <v>MANSFIELD</v>
          </cell>
          <cell r="C137" t="str">
            <v>09207</v>
          </cell>
        </row>
        <row r="138">
          <cell r="B138" t="str">
            <v>MANSON</v>
          </cell>
          <cell r="C138" t="str">
            <v>04019</v>
          </cell>
        </row>
        <row r="139">
          <cell r="B139" t="str">
            <v>MARY M KNIGHT</v>
          </cell>
          <cell r="C139" t="str">
            <v>23311</v>
          </cell>
        </row>
        <row r="140">
          <cell r="B140" t="str">
            <v>MARY WALKER</v>
          </cell>
          <cell r="C140" t="str">
            <v>33207</v>
          </cell>
        </row>
        <row r="141">
          <cell r="B141" t="str">
            <v>MARYSVILLE</v>
          </cell>
          <cell r="C141" t="str">
            <v>31025</v>
          </cell>
        </row>
        <row r="142">
          <cell r="B142" t="str">
            <v>MCCLEARY</v>
          </cell>
          <cell r="C142" t="str">
            <v>14065</v>
          </cell>
        </row>
        <row r="143">
          <cell r="B143" t="str">
            <v>MEAD</v>
          </cell>
          <cell r="C143" t="str">
            <v>32354</v>
          </cell>
        </row>
        <row r="144">
          <cell r="B144" t="str">
            <v>MEDICAL LAKE</v>
          </cell>
          <cell r="C144" t="str">
            <v>32326</v>
          </cell>
        </row>
        <row r="145">
          <cell r="B145" t="str">
            <v>MERCER ISLAND</v>
          </cell>
          <cell r="C145" t="str">
            <v>17400</v>
          </cell>
        </row>
        <row r="146">
          <cell r="B146" t="str">
            <v>MERIDIAN</v>
          </cell>
          <cell r="C146" t="str">
            <v>37505</v>
          </cell>
        </row>
        <row r="147">
          <cell r="B147" t="str">
            <v>METHOW VALLEY</v>
          </cell>
          <cell r="C147" t="str">
            <v>24350</v>
          </cell>
        </row>
        <row r="148">
          <cell r="B148" t="str">
            <v>MILL A</v>
          </cell>
          <cell r="C148" t="str">
            <v>30031</v>
          </cell>
        </row>
        <row r="149">
          <cell r="B149" t="str">
            <v>MONROE</v>
          </cell>
          <cell r="C149" t="str">
            <v>31103</v>
          </cell>
        </row>
        <row r="150">
          <cell r="B150" t="str">
            <v>MONTESANO</v>
          </cell>
          <cell r="C150" t="str">
            <v>14066</v>
          </cell>
        </row>
        <row r="151">
          <cell r="B151" t="str">
            <v>MORTON</v>
          </cell>
          <cell r="C151" t="str">
            <v>21214</v>
          </cell>
        </row>
        <row r="152">
          <cell r="B152" t="str">
            <v>MOSES LAKE</v>
          </cell>
          <cell r="C152" t="str">
            <v>13161</v>
          </cell>
        </row>
        <row r="153">
          <cell r="B153" t="str">
            <v>MOSSYROCK</v>
          </cell>
          <cell r="C153" t="str">
            <v>21206</v>
          </cell>
        </row>
        <row r="154">
          <cell r="B154" t="str">
            <v>MOUNT ADAMS</v>
          </cell>
          <cell r="C154" t="str">
            <v>39209</v>
          </cell>
        </row>
        <row r="155">
          <cell r="B155" t="str">
            <v>MOUNT BAKER</v>
          </cell>
          <cell r="C155" t="str">
            <v>37507</v>
          </cell>
        </row>
        <row r="156">
          <cell r="B156" t="str">
            <v>MOUNT PLEASANT</v>
          </cell>
          <cell r="C156" t="str">
            <v>30029</v>
          </cell>
        </row>
        <row r="157">
          <cell r="B157" t="str">
            <v>MOUNT VERNON</v>
          </cell>
          <cell r="C157" t="str">
            <v>29320</v>
          </cell>
        </row>
        <row r="158">
          <cell r="B158" t="str">
            <v>MUKILTEO</v>
          </cell>
          <cell r="C158" t="str">
            <v>31006</v>
          </cell>
        </row>
        <row r="159">
          <cell r="B159" t="str">
            <v>NACHES VALLEY</v>
          </cell>
          <cell r="C159" t="str">
            <v>39003</v>
          </cell>
        </row>
        <row r="160">
          <cell r="B160" t="str">
            <v>NAPAVINE</v>
          </cell>
          <cell r="C160" t="str">
            <v>21014</v>
          </cell>
        </row>
        <row r="161">
          <cell r="B161" t="str">
            <v>NASELLE-GRAYS</v>
          </cell>
          <cell r="C161" t="str">
            <v>25155</v>
          </cell>
        </row>
        <row r="162">
          <cell r="B162" t="str">
            <v>NESPELEM</v>
          </cell>
          <cell r="C162" t="str">
            <v>24014</v>
          </cell>
        </row>
        <row r="163">
          <cell r="B163" t="str">
            <v>NEWPORT</v>
          </cell>
          <cell r="C163" t="str">
            <v>26056</v>
          </cell>
        </row>
        <row r="164">
          <cell r="B164" t="str">
            <v>NINE MILE FALLS</v>
          </cell>
          <cell r="C164" t="str">
            <v>32325</v>
          </cell>
        </row>
        <row r="165">
          <cell r="B165" t="str">
            <v>NOOKSACK VALLEY</v>
          </cell>
          <cell r="C165" t="str">
            <v>37506</v>
          </cell>
        </row>
        <row r="166">
          <cell r="B166" t="str">
            <v>NORTH BEACH</v>
          </cell>
          <cell r="C166" t="str">
            <v>14064</v>
          </cell>
        </row>
        <row r="167">
          <cell r="B167" t="str">
            <v>NORTH FRANKLIN</v>
          </cell>
          <cell r="C167" t="str">
            <v>11051</v>
          </cell>
        </row>
        <row r="168">
          <cell r="B168" t="str">
            <v>NORTH KITSAP</v>
          </cell>
          <cell r="C168" t="str">
            <v>18400</v>
          </cell>
        </row>
        <row r="169">
          <cell r="B169" t="str">
            <v>NORTH MASON</v>
          </cell>
          <cell r="C169" t="str">
            <v>23403</v>
          </cell>
        </row>
        <row r="170">
          <cell r="B170" t="str">
            <v>NORTH RIVER</v>
          </cell>
          <cell r="C170" t="str">
            <v>25200</v>
          </cell>
        </row>
        <row r="171">
          <cell r="B171" t="str">
            <v>NORTH THURSTON</v>
          </cell>
          <cell r="C171" t="str">
            <v>34003</v>
          </cell>
        </row>
        <row r="172">
          <cell r="B172" t="str">
            <v>NORTHPORT</v>
          </cell>
          <cell r="C172" t="str">
            <v>33211</v>
          </cell>
        </row>
        <row r="173">
          <cell r="B173" t="str">
            <v>NORTHSHORE</v>
          </cell>
          <cell r="C173" t="str">
            <v>17417</v>
          </cell>
        </row>
        <row r="174">
          <cell r="B174" t="str">
            <v>OAK HARBOR</v>
          </cell>
          <cell r="C174" t="str">
            <v>15201</v>
          </cell>
        </row>
        <row r="175">
          <cell r="B175" t="str">
            <v>OAKESDALE</v>
          </cell>
          <cell r="C175" t="str">
            <v>38324</v>
          </cell>
        </row>
        <row r="176">
          <cell r="B176" t="str">
            <v>OAKVILLE</v>
          </cell>
          <cell r="C176" t="str">
            <v>14400</v>
          </cell>
        </row>
        <row r="177">
          <cell r="B177" t="str">
            <v>OCEAN BEACH</v>
          </cell>
          <cell r="C177" t="str">
            <v>25101</v>
          </cell>
        </row>
        <row r="178">
          <cell r="B178" t="str">
            <v>OCOSTA</v>
          </cell>
          <cell r="C178" t="str">
            <v>14172</v>
          </cell>
        </row>
        <row r="179">
          <cell r="B179" t="str">
            <v>ODESSA</v>
          </cell>
          <cell r="C179" t="str">
            <v>22105</v>
          </cell>
        </row>
        <row r="180">
          <cell r="B180" t="str">
            <v>OKANOGAN</v>
          </cell>
          <cell r="C180" t="str">
            <v>24105</v>
          </cell>
        </row>
        <row r="181">
          <cell r="B181" t="str">
            <v>OLYMPIA</v>
          </cell>
          <cell r="C181" t="str">
            <v>34111</v>
          </cell>
        </row>
        <row r="182">
          <cell r="B182" t="str">
            <v>OMAK</v>
          </cell>
          <cell r="C182" t="str">
            <v>24019</v>
          </cell>
        </row>
        <row r="183">
          <cell r="B183" t="str">
            <v>ONALASKA</v>
          </cell>
          <cell r="C183" t="str">
            <v>21300</v>
          </cell>
        </row>
        <row r="184">
          <cell r="B184" t="str">
            <v>ONION CREEK</v>
          </cell>
          <cell r="C184" t="str">
            <v>33030</v>
          </cell>
        </row>
        <row r="185">
          <cell r="B185" t="str">
            <v>ORCAS ISLAND</v>
          </cell>
          <cell r="C185" t="str">
            <v>28137</v>
          </cell>
        </row>
        <row r="186">
          <cell r="B186" t="str">
            <v>ORCHARD PRAIRIE</v>
          </cell>
          <cell r="C186" t="str">
            <v>32123</v>
          </cell>
        </row>
        <row r="187">
          <cell r="B187" t="str">
            <v>ORIENT</v>
          </cell>
          <cell r="C187" t="str">
            <v>10065</v>
          </cell>
        </row>
        <row r="188">
          <cell r="B188" t="str">
            <v>ORONDO</v>
          </cell>
          <cell r="C188" t="str">
            <v>09013</v>
          </cell>
        </row>
        <row r="189">
          <cell r="B189" t="str">
            <v>OROVILLE</v>
          </cell>
          <cell r="C189" t="str">
            <v>24410</v>
          </cell>
        </row>
        <row r="190">
          <cell r="B190" t="str">
            <v>ORTING</v>
          </cell>
          <cell r="C190" t="str">
            <v>27344</v>
          </cell>
        </row>
        <row r="191">
          <cell r="B191" t="str">
            <v>OTHELLO</v>
          </cell>
          <cell r="C191" t="str">
            <v>01147</v>
          </cell>
        </row>
        <row r="192">
          <cell r="B192" t="str">
            <v>PALISADES</v>
          </cell>
          <cell r="C192" t="str">
            <v>09102</v>
          </cell>
        </row>
        <row r="193">
          <cell r="B193" t="str">
            <v>PALOUSE</v>
          </cell>
          <cell r="C193" t="str">
            <v>38301</v>
          </cell>
        </row>
        <row r="194">
          <cell r="B194" t="str">
            <v>PASCO</v>
          </cell>
          <cell r="C194" t="str">
            <v>11001</v>
          </cell>
        </row>
        <row r="195">
          <cell r="B195" t="str">
            <v>PATEROS</v>
          </cell>
          <cell r="C195" t="str">
            <v>24122</v>
          </cell>
        </row>
        <row r="196">
          <cell r="B196" t="str">
            <v>PATERSON</v>
          </cell>
          <cell r="C196" t="str">
            <v>03050</v>
          </cell>
        </row>
        <row r="197">
          <cell r="B197" t="str">
            <v>PE ELL</v>
          </cell>
          <cell r="C197" t="str">
            <v>21301</v>
          </cell>
        </row>
        <row r="198">
          <cell r="B198" t="str">
            <v>PENINSULA</v>
          </cell>
          <cell r="C198" t="str">
            <v>27401</v>
          </cell>
        </row>
        <row r="199">
          <cell r="B199" t="str">
            <v>PINNACLE PREP CHARTER</v>
          </cell>
          <cell r="C199" t="str">
            <v>04901</v>
          </cell>
        </row>
        <row r="200">
          <cell r="B200" t="str">
            <v>PIONEER</v>
          </cell>
          <cell r="C200" t="str">
            <v>23402</v>
          </cell>
        </row>
        <row r="201">
          <cell r="B201" t="str">
            <v>POMEROY</v>
          </cell>
          <cell r="C201" t="str">
            <v>12110</v>
          </cell>
        </row>
        <row r="202">
          <cell r="B202" t="str">
            <v>PORT ANGELES</v>
          </cell>
          <cell r="C202" t="str">
            <v>05121</v>
          </cell>
        </row>
        <row r="203">
          <cell r="B203" t="str">
            <v>PORT TOWNSEND</v>
          </cell>
          <cell r="C203" t="str">
            <v>16050</v>
          </cell>
        </row>
        <row r="204">
          <cell r="B204" t="str">
            <v>PRESCOTT</v>
          </cell>
          <cell r="C204" t="str">
            <v>36402</v>
          </cell>
        </row>
        <row r="205">
          <cell r="B205" t="str">
            <v>PRIDE PREP CHARTER</v>
          </cell>
          <cell r="C205" t="str">
            <v>32907</v>
          </cell>
        </row>
        <row r="206">
          <cell r="B206" t="str">
            <v>PROSSER</v>
          </cell>
          <cell r="C206" t="str">
            <v>03116</v>
          </cell>
        </row>
        <row r="207">
          <cell r="B207" t="str">
            <v>PULLMAN</v>
          </cell>
          <cell r="C207" t="str">
            <v>38267</v>
          </cell>
        </row>
        <row r="208">
          <cell r="B208" t="str">
            <v>PULLMAN MONTESSORI CHARTER</v>
          </cell>
          <cell r="C208" t="str">
            <v>38901</v>
          </cell>
        </row>
        <row r="209">
          <cell r="B209" t="str">
            <v>PUYALLUP</v>
          </cell>
          <cell r="C209" t="str">
            <v>27003</v>
          </cell>
        </row>
        <row r="210">
          <cell r="B210" t="str">
            <v>QUEETS-CLEARWATER</v>
          </cell>
          <cell r="C210" t="str">
            <v>16020</v>
          </cell>
        </row>
        <row r="211">
          <cell r="B211" t="str">
            <v>QUILCENE</v>
          </cell>
          <cell r="C211" t="str">
            <v>16048</v>
          </cell>
        </row>
        <row r="212">
          <cell r="B212" t="str">
            <v>QUILLAYUTE VALLEY</v>
          </cell>
          <cell r="C212" t="str">
            <v>05402</v>
          </cell>
        </row>
        <row r="213">
          <cell r="B213" t="str">
            <v>QUINAULT</v>
          </cell>
          <cell r="C213" t="str">
            <v>14097</v>
          </cell>
        </row>
        <row r="214">
          <cell r="B214" t="str">
            <v>QUINCY</v>
          </cell>
          <cell r="C214" t="str">
            <v>13144</v>
          </cell>
        </row>
        <row r="215">
          <cell r="B215" t="str">
            <v>RAINIER</v>
          </cell>
          <cell r="C215" t="str">
            <v>34307</v>
          </cell>
        </row>
        <row r="216">
          <cell r="B216" t="str">
            <v>RAINIER PREP CHARTER</v>
          </cell>
          <cell r="C216" t="str">
            <v>17908</v>
          </cell>
        </row>
        <row r="217">
          <cell r="B217" t="str">
            <v>RAINIER VALLEY CHARTER</v>
          </cell>
          <cell r="C217" t="str">
            <v>17910</v>
          </cell>
        </row>
        <row r="218">
          <cell r="B218" t="str">
            <v>RAYMOND</v>
          </cell>
          <cell r="C218" t="str">
            <v>25116</v>
          </cell>
        </row>
        <row r="219">
          <cell r="B219" t="str">
            <v>REARDAN-EDWALL</v>
          </cell>
          <cell r="C219" t="str">
            <v>22009</v>
          </cell>
        </row>
        <row r="220">
          <cell r="B220" t="str">
            <v>RENTON</v>
          </cell>
          <cell r="C220" t="str">
            <v>17403</v>
          </cell>
        </row>
        <row r="221">
          <cell r="B221" t="str">
            <v>REPUBLIC</v>
          </cell>
          <cell r="C221" t="str">
            <v>10309</v>
          </cell>
        </row>
        <row r="222">
          <cell r="B222" t="str">
            <v>RICHLAND</v>
          </cell>
          <cell r="C222" t="str">
            <v>03400</v>
          </cell>
        </row>
        <row r="223">
          <cell r="B223" t="str">
            <v>RIDGEFIELD</v>
          </cell>
          <cell r="C223" t="str">
            <v>06122</v>
          </cell>
        </row>
        <row r="224">
          <cell r="B224" t="str">
            <v>RITZVILLE</v>
          </cell>
          <cell r="C224" t="str">
            <v>01160</v>
          </cell>
        </row>
        <row r="225">
          <cell r="B225" t="str">
            <v>RIVERSIDE</v>
          </cell>
          <cell r="C225" t="str">
            <v>32416</v>
          </cell>
        </row>
        <row r="226">
          <cell r="B226" t="str">
            <v>RIVERVIEW</v>
          </cell>
          <cell r="C226" t="str">
            <v>17407</v>
          </cell>
        </row>
        <row r="227">
          <cell r="B227" t="str">
            <v>ROCHESTER</v>
          </cell>
          <cell r="C227" t="str">
            <v>34401</v>
          </cell>
        </row>
        <row r="228">
          <cell r="B228" t="str">
            <v>ROOSEVELT</v>
          </cell>
          <cell r="C228" t="str">
            <v>20403</v>
          </cell>
        </row>
        <row r="229">
          <cell r="B229" t="str">
            <v>ROSALIA</v>
          </cell>
          <cell r="C229" t="str">
            <v>38320</v>
          </cell>
        </row>
        <row r="230">
          <cell r="B230" t="str">
            <v>ROYAL</v>
          </cell>
          <cell r="C230" t="str">
            <v>13160</v>
          </cell>
        </row>
        <row r="231">
          <cell r="B231" t="str">
            <v>SAN JUAN ISLAND</v>
          </cell>
          <cell r="C231" t="str">
            <v>28149</v>
          </cell>
        </row>
        <row r="232">
          <cell r="B232" t="str">
            <v>SATSOP</v>
          </cell>
          <cell r="C232" t="str">
            <v>14104</v>
          </cell>
        </row>
        <row r="233">
          <cell r="B233" t="str">
            <v>SCHOOL FOR THE DEAF</v>
          </cell>
          <cell r="C233" t="str">
            <v>34975</v>
          </cell>
        </row>
        <row r="234">
          <cell r="B234" t="str">
            <v>SCHOOL OF THE BLIND</v>
          </cell>
          <cell r="C234" t="str">
            <v>34974</v>
          </cell>
        </row>
        <row r="235">
          <cell r="B235" t="str">
            <v>SEATTLE</v>
          </cell>
          <cell r="C235" t="str">
            <v>17001</v>
          </cell>
        </row>
        <row r="236">
          <cell r="B236" t="str">
            <v>SEDRO-WOOLLEY</v>
          </cell>
          <cell r="C236" t="str">
            <v>29101</v>
          </cell>
        </row>
        <row r="237">
          <cell r="B237" t="str">
            <v>SELAH</v>
          </cell>
          <cell r="C237" t="str">
            <v>39119</v>
          </cell>
        </row>
        <row r="238">
          <cell r="B238" t="str">
            <v>SELKIRK</v>
          </cell>
          <cell r="C238" t="str">
            <v>26070</v>
          </cell>
        </row>
        <row r="239">
          <cell r="B239" t="str">
            <v>SEQUIM</v>
          </cell>
          <cell r="C239" t="str">
            <v>05323</v>
          </cell>
        </row>
        <row r="240">
          <cell r="B240" t="str">
            <v>SHAW ISLAND</v>
          </cell>
          <cell r="C240" t="str">
            <v>28010</v>
          </cell>
        </row>
        <row r="241">
          <cell r="B241" t="str">
            <v>SHELTON</v>
          </cell>
          <cell r="C241" t="str">
            <v>23309</v>
          </cell>
        </row>
        <row r="242">
          <cell r="B242" t="str">
            <v>SHORELINE</v>
          </cell>
          <cell r="C242" t="str">
            <v>17412</v>
          </cell>
        </row>
        <row r="243">
          <cell r="B243" t="str">
            <v>SKAMANIA</v>
          </cell>
          <cell r="C243" t="str">
            <v>30002</v>
          </cell>
        </row>
        <row r="244">
          <cell r="B244" t="str">
            <v>SKYKOMISH</v>
          </cell>
          <cell r="C244" t="str">
            <v>17404</v>
          </cell>
        </row>
        <row r="245">
          <cell r="B245" t="str">
            <v>SNOHOMISH</v>
          </cell>
          <cell r="C245" t="str">
            <v>31201</v>
          </cell>
        </row>
        <row r="246">
          <cell r="B246" t="str">
            <v>SNOQUALMIE VALLEY</v>
          </cell>
          <cell r="C246" t="str">
            <v>17410</v>
          </cell>
        </row>
        <row r="247">
          <cell r="B247" t="str">
            <v>SOAP LAKE</v>
          </cell>
          <cell r="C247" t="str">
            <v>13156</v>
          </cell>
        </row>
        <row r="248">
          <cell r="B248" t="str">
            <v>SOUTH BEND</v>
          </cell>
          <cell r="C248" t="str">
            <v>25118</v>
          </cell>
        </row>
        <row r="249">
          <cell r="B249" t="str">
            <v>SOUTH KITSAP</v>
          </cell>
          <cell r="C249" t="str">
            <v>18402</v>
          </cell>
        </row>
        <row r="250">
          <cell r="B250" t="str">
            <v>SOUTH WHIDBEY</v>
          </cell>
          <cell r="C250" t="str">
            <v>15206</v>
          </cell>
        </row>
        <row r="251">
          <cell r="B251" t="str">
            <v>SOUTHSIDE</v>
          </cell>
          <cell r="C251" t="str">
            <v>23042</v>
          </cell>
        </row>
        <row r="252">
          <cell r="B252" t="str">
            <v>SPOKANE</v>
          </cell>
          <cell r="C252" t="str">
            <v>32081</v>
          </cell>
        </row>
        <row r="253">
          <cell r="B253" t="str">
            <v>SPOKANE INTERNATIONAL ACADEMY CHARTER</v>
          </cell>
          <cell r="C253" t="str">
            <v>32901</v>
          </cell>
        </row>
        <row r="254">
          <cell r="B254" t="str">
            <v>SPRAGUE</v>
          </cell>
          <cell r="C254" t="str">
            <v>22008</v>
          </cell>
        </row>
        <row r="255">
          <cell r="B255" t="str">
            <v>ST JOHN</v>
          </cell>
          <cell r="C255" t="str">
            <v>38322</v>
          </cell>
        </row>
        <row r="256">
          <cell r="B256" t="str">
            <v>STANWOOD</v>
          </cell>
          <cell r="C256" t="str">
            <v>31401</v>
          </cell>
        </row>
        <row r="257">
          <cell r="B257" t="str">
            <v>STAR</v>
          </cell>
          <cell r="C257" t="str">
            <v>11054</v>
          </cell>
        </row>
        <row r="258">
          <cell r="B258" t="str">
            <v>STARBUCK</v>
          </cell>
          <cell r="C258" t="str">
            <v>07035</v>
          </cell>
        </row>
        <row r="259">
          <cell r="B259" t="str">
            <v>STEHEKIN</v>
          </cell>
          <cell r="C259" t="str">
            <v>04069</v>
          </cell>
        </row>
        <row r="260">
          <cell r="B260" t="str">
            <v>STEILACOOM</v>
          </cell>
          <cell r="C260" t="str">
            <v>27001</v>
          </cell>
        </row>
        <row r="261">
          <cell r="B261" t="str">
            <v>STEPTOE</v>
          </cell>
          <cell r="C261" t="str">
            <v>38304</v>
          </cell>
        </row>
        <row r="262">
          <cell r="B262" t="str">
            <v>STEVENSON-CARSON</v>
          </cell>
          <cell r="C262" t="str">
            <v>30303</v>
          </cell>
        </row>
        <row r="263">
          <cell r="B263" t="str">
            <v>SULTAN</v>
          </cell>
          <cell r="C263" t="str">
            <v>31311</v>
          </cell>
        </row>
        <row r="264">
          <cell r="B264" t="str">
            <v>SUMMIT ATLAS CHARTER</v>
          </cell>
          <cell r="C264" t="str">
            <v>17905</v>
          </cell>
        </row>
        <row r="265">
          <cell r="B265" t="str">
            <v>SUMMIT OLYMPUS CHARTER</v>
          </cell>
          <cell r="C265" t="str">
            <v>27905</v>
          </cell>
        </row>
        <row r="266">
          <cell r="B266" t="str">
            <v>SUMMIT SIERRA CHARTER</v>
          </cell>
          <cell r="C266" t="str">
            <v>17902</v>
          </cell>
        </row>
        <row r="267">
          <cell r="B267" t="str">
            <v>SUMMIT VALLEY</v>
          </cell>
          <cell r="C267" t="str">
            <v>33202</v>
          </cell>
        </row>
        <row r="268">
          <cell r="B268" t="str">
            <v>SUMNER</v>
          </cell>
          <cell r="C268" t="str">
            <v>27320</v>
          </cell>
        </row>
        <row r="269">
          <cell r="B269" t="str">
            <v>SUNNYSIDE</v>
          </cell>
          <cell r="C269" t="str">
            <v>39201</v>
          </cell>
        </row>
        <row r="270">
          <cell r="B270" t="str">
            <v>SUQUAMISH</v>
          </cell>
          <cell r="C270" t="str">
            <v>18902</v>
          </cell>
        </row>
        <row r="271">
          <cell r="B271" t="str">
            <v>TACOMA</v>
          </cell>
          <cell r="C271" t="str">
            <v>27010</v>
          </cell>
        </row>
        <row r="272">
          <cell r="B272" t="str">
            <v>TAHOLAH</v>
          </cell>
          <cell r="C272" t="str">
            <v>14077</v>
          </cell>
        </row>
        <row r="273">
          <cell r="B273" t="str">
            <v>TAHOMA</v>
          </cell>
          <cell r="C273" t="str">
            <v>17409</v>
          </cell>
        </row>
        <row r="274">
          <cell r="B274" t="str">
            <v>TEKOA</v>
          </cell>
          <cell r="C274" t="str">
            <v>38265</v>
          </cell>
        </row>
        <row r="275">
          <cell r="B275" t="str">
            <v>TENINO</v>
          </cell>
          <cell r="C275" t="str">
            <v>34402</v>
          </cell>
        </row>
        <row r="276">
          <cell r="B276" t="str">
            <v>THORP</v>
          </cell>
          <cell r="C276" t="str">
            <v>19400</v>
          </cell>
        </row>
        <row r="277">
          <cell r="B277" t="str">
            <v>TOLEDO</v>
          </cell>
          <cell r="C277" t="str">
            <v>21237</v>
          </cell>
        </row>
        <row r="278">
          <cell r="B278" t="str">
            <v>TONASKET</v>
          </cell>
          <cell r="C278" t="str">
            <v>24404</v>
          </cell>
        </row>
        <row r="279">
          <cell r="B279" t="str">
            <v>TOPPENISH</v>
          </cell>
          <cell r="C279" t="str">
            <v>39202</v>
          </cell>
        </row>
        <row r="280">
          <cell r="B280" t="str">
            <v>TOUCHET</v>
          </cell>
          <cell r="C280" t="str">
            <v>36300</v>
          </cell>
        </row>
        <row r="281">
          <cell r="B281" t="str">
            <v>TOUTLE LAKE</v>
          </cell>
          <cell r="C281" t="str">
            <v>08130</v>
          </cell>
        </row>
        <row r="282">
          <cell r="B282" t="str">
            <v>TROUT LAKE</v>
          </cell>
          <cell r="C282" t="str">
            <v>20400</v>
          </cell>
        </row>
        <row r="283">
          <cell r="B283" t="str">
            <v>TUKWILA</v>
          </cell>
          <cell r="C283" t="str">
            <v>17406</v>
          </cell>
        </row>
        <row r="284">
          <cell r="B284" t="str">
            <v>TUMWATER</v>
          </cell>
          <cell r="C284" t="str">
            <v>34033</v>
          </cell>
        </row>
        <row r="285">
          <cell r="B285" t="str">
            <v>UNION GAP</v>
          </cell>
          <cell r="C285" t="str">
            <v>39002</v>
          </cell>
        </row>
        <row r="286">
          <cell r="B286" t="str">
            <v>UNIVERSITY PLACE</v>
          </cell>
          <cell r="C286" t="str">
            <v>27083</v>
          </cell>
        </row>
        <row r="287">
          <cell r="B287" t="str">
            <v>VALLEY</v>
          </cell>
          <cell r="C287" t="str">
            <v>33070</v>
          </cell>
        </row>
        <row r="288">
          <cell r="B288" t="str">
            <v>VANCOUVER</v>
          </cell>
          <cell r="C288" t="str">
            <v>06037</v>
          </cell>
        </row>
        <row r="289">
          <cell r="B289" t="str">
            <v>VASHON ISLAND</v>
          </cell>
          <cell r="C289" t="str">
            <v>17402</v>
          </cell>
        </row>
        <row r="290">
          <cell r="B290" t="str">
            <v>WAHKIAKUM</v>
          </cell>
          <cell r="C290" t="str">
            <v>35200</v>
          </cell>
        </row>
        <row r="291">
          <cell r="B291" t="str">
            <v>WAHLUKE</v>
          </cell>
          <cell r="C291" t="str">
            <v>13073</v>
          </cell>
        </row>
        <row r="292">
          <cell r="B292" t="str">
            <v>WAITSBURG</v>
          </cell>
          <cell r="C292" t="str">
            <v>36401</v>
          </cell>
        </row>
        <row r="293">
          <cell r="B293" t="str">
            <v>WALLA WALLA</v>
          </cell>
          <cell r="C293" t="str">
            <v>36140</v>
          </cell>
        </row>
        <row r="294">
          <cell r="B294" t="str">
            <v>WAPATO</v>
          </cell>
          <cell r="C294" t="str">
            <v>39207</v>
          </cell>
        </row>
        <row r="295">
          <cell r="B295" t="str">
            <v>WARDEN</v>
          </cell>
          <cell r="C295" t="str">
            <v>13146</v>
          </cell>
        </row>
        <row r="296">
          <cell r="B296" t="str">
            <v>WASHOUGAL</v>
          </cell>
          <cell r="C296" t="str">
            <v>06112</v>
          </cell>
        </row>
        <row r="297">
          <cell r="B297" t="str">
            <v>WASHTUCNA</v>
          </cell>
          <cell r="C297" t="str">
            <v>01109</v>
          </cell>
        </row>
        <row r="298">
          <cell r="B298" t="str">
            <v>WATERVILLE</v>
          </cell>
          <cell r="C298" t="str">
            <v>09209</v>
          </cell>
        </row>
        <row r="299">
          <cell r="B299" t="str">
            <v>WELLPINIT</v>
          </cell>
          <cell r="C299" t="str">
            <v>33049</v>
          </cell>
        </row>
        <row r="300">
          <cell r="B300" t="str">
            <v>WENATCHEE</v>
          </cell>
          <cell r="C300" t="str">
            <v>04246</v>
          </cell>
        </row>
        <row r="301">
          <cell r="B301" t="str">
            <v>WEST VALLEY (SPK)</v>
          </cell>
          <cell r="C301" t="str">
            <v>32363</v>
          </cell>
        </row>
        <row r="302">
          <cell r="B302" t="str">
            <v>WEST VALLEY (YAK)</v>
          </cell>
          <cell r="C302" t="str">
            <v>39208</v>
          </cell>
        </row>
        <row r="303">
          <cell r="B303" t="str">
            <v>WHATCOM INTERGENERATIONAL CHARTER</v>
          </cell>
          <cell r="C303" t="str">
            <v>37902</v>
          </cell>
        </row>
        <row r="304">
          <cell r="B304" t="str">
            <v>WHITE PASS</v>
          </cell>
          <cell r="C304" t="str">
            <v>21303</v>
          </cell>
        </row>
        <row r="305">
          <cell r="B305" t="str">
            <v>WHITE RIVER</v>
          </cell>
          <cell r="C305" t="str">
            <v>27416</v>
          </cell>
        </row>
        <row r="306">
          <cell r="B306" t="str">
            <v>WHITE SALMON</v>
          </cell>
          <cell r="C306" t="str">
            <v>20405</v>
          </cell>
        </row>
        <row r="307">
          <cell r="B307" t="str">
            <v>WHY NOT YOU ACADEMY CHARTER</v>
          </cell>
          <cell r="C307" t="str">
            <v>17917</v>
          </cell>
        </row>
        <row r="308">
          <cell r="B308" t="str">
            <v>WILBUR</v>
          </cell>
          <cell r="C308" t="str">
            <v>22200</v>
          </cell>
        </row>
        <row r="309">
          <cell r="B309" t="str">
            <v>WILLAPA VALLEY</v>
          </cell>
          <cell r="C309" t="str">
            <v>25160</v>
          </cell>
        </row>
        <row r="310">
          <cell r="B310" t="str">
            <v>WILLOW CHARTER</v>
          </cell>
          <cell r="C310" t="str">
            <v>36901</v>
          </cell>
        </row>
        <row r="311">
          <cell r="B311" t="str">
            <v>WILSON CREEK</v>
          </cell>
          <cell r="C311" t="str">
            <v>13167</v>
          </cell>
        </row>
        <row r="312">
          <cell r="B312" t="str">
            <v>WINLOCK</v>
          </cell>
          <cell r="C312" t="str">
            <v>21232</v>
          </cell>
        </row>
        <row r="313">
          <cell r="B313" t="str">
            <v>WISHKAH VALLEY</v>
          </cell>
          <cell r="C313" t="str">
            <v>14117</v>
          </cell>
        </row>
        <row r="314">
          <cell r="B314" t="str">
            <v>WISHRAM</v>
          </cell>
          <cell r="C314" t="str">
            <v>20094</v>
          </cell>
        </row>
        <row r="315">
          <cell r="B315" t="str">
            <v>WOODLAND</v>
          </cell>
          <cell r="C315" t="str">
            <v>08404</v>
          </cell>
        </row>
        <row r="316">
          <cell r="B316" t="str">
            <v>YAKIMA</v>
          </cell>
          <cell r="C316" t="str">
            <v>39007</v>
          </cell>
        </row>
        <row r="317">
          <cell r="B317" t="str">
            <v>YELM</v>
          </cell>
          <cell r="C317" t="str">
            <v>34002</v>
          </cell>
        </row>
        <row r="318">
          <cell r="B318" t="str">
            <v>ZILLAH</v>
          </cell>
          <cell r="C318" t="str">
            <v>39205</v>
          </cell>
        </row>
      </sheetData>
      <sheetData sheetId="4">
        <row r="7">
          <cell r="R7">
            <v>0</v>
          </cell>
        </row>
        <row r="9">
          <cell r="A9" t="str">
            <v>14005</v>
          </cell>
          <cell r="B9" t="str">
            <v>ABERDEEN</v>
          </cell>
          <cell r="C9">
            <v>10000</v>
          </cell>
          <cell r="D9">
            <v>7.1340428125124151E-3</v>
          </cell>
          <cell r="E9">
            <v>125060.39999999997</v>
          </cell>
          <cell r="F9"/>
          <cell r="G9">
            <v>0</v>
          </cell>
          <cell r="H9">
            <v>120475.7</v>
          </cell>
          <cell r="I9"/>
          <cell r="J9">
            <v>0</v>
          </cell>
          <cell r="K9">
            <v>120470</v>
          </cell>
          <cell r="L9"/>
          <cell r="M9">
            <v>0</v>
          </cell>
          <cell r="N9">
            <v>120470</v>
          </cell>
          <cell r="Q9">
            <v>120470</v>
          </cell>
          <cell r="R9"/>
          <cell r="S9">
            <v>0</v>
          </cell>
          <cell r="T9">
            <v>120470</v>
          </cell>
        </row>
        <row r="10">
          <cell r="A10" t="str">
            <v>21226</v>
          </cell>
          <cell r="B10" t="str">
            <v>ADNA</v>
          </cell>
          <cell r="C10">
            <v>10000</v>
          </cell>
          <cell r="D10">
            <v>5.2859968550507353E-4</v>
          </cell>
          <cell r="E10">
            <v>9266.3999999999742</v>
          </cell>
          <cell r="F10"/>
          <cell r="G10">
            <v>10000</v>
          </cell>
          <cell r="H10">
            <v>10000</v>
          </cell>
          <cell r="I10"/>
          <cell r="J10">
            <v>0</v>
          </cell>
          <cell r="K10">
            <v>10000</v>
          </cell>
          <cell r="L10"/>
          <cell r="M10">
            <v>0</v>
          </cell>
          <cell r="N10">
            <v>10000</v>
          </cell>
          <cell r="Q10">
            <v>10000</v>
          </cell>
          <cell r="R10"/>
          <cell r="S10">
            <v>0</v>
          </cell>
          <cell r="T10">
            <v>10000</v>
          </cell>
        </row>
        <row r="11">
          <cell r="A11" t="str">
            <v>22017</v>
          </cell>
          <cell r="B11" t="str">
            <v>ALMIRA</v>
          </cell>
          <cell r="C11">
            <v>10000</v>
          </cell>
          <cell r="D11">
            <v>6.3426709531041031E-6</v>
          </cell>
          <cell r="E11">
            <v>111.09999999997379</v>
          </cell>
          <cell r="F11"/>
          <cell r="G11">
            <v>10000</v>
          </cell>
          <cell r="H11">
            <v>10000</v>
          </cell>
          <cell r="I11"/>
          <cell r="J11">
            <v>0</v>
          </cell>
          <cell r="K11">
            <v>10000</v>
          </cell>
          <cell r="L11"/>
          <cell r="M11">
            <v>0</v>
          </cell>
          <cell r="N11">
            <v>10000</v>
          </cell>
          <cell r="Q11">
            <v>10000</v>
          </cell>
          <cell r="R11"/>
          <cell r="S11">
            <v>0</v>
          </cell>
          <cell r="T11">
            <v>10000</v>
          </cell>
        </row>
        <row r="12">
          <cell r="A12" t="str">
            <v>29103</v>
          </cell>
          <cell r="B12" t="str">
            <v>ANACORTES</v>
          </cell>
          <cell r="C12">
            <v>10000</v>
          </cell>
          <cell r="D12">
            <v>1.3139527922836282E-3</v>
          </cell>
          <cell r="E12">
            <v>23033.699999999975</v>
          </cell>
          <cell r="F12"/>
          <cell r="G12">
            <v>0</v>
          </cell>
          <cell r="H12">
            <v>22189.3</v>
          </cell>
          <cell r="I12"/>
          <cell r="J12">
            <v>0</v>
          </cell>
          <cell r="K12">
            <v>22188</v>
          </cell>
          <cell r="L12"/>
          <cell r="M12">
            <v>0</v>
          </cell>
          <cell r="N12">
            <v>22188</v>
          </cell>
          <cell r="Q12">
            <v>22188</v>
          </cell>
          <cell r="R12"/>
          <cell r="S12">
            <v>0</v>
          </cell>
          <cell r="T12">
            <v>22188</v>
          </cell>
        </row>
        <row r="13">
          <cell r="A13" t="str">
            <v>31016</v>
          </cell>
          <cell r="B13" t="str">
            <v>ARLINGTON</v>
          </cell>
          <cell r="C13">
            <v>10000</v>
          </cell>
          <cell r="D13">
            <v>2.2304315381727327E-3</v>
          </cell>
          <cell r="E13">
            <v>39099.599999999969</v>
          </cell>
          <cell r="F13"/>
          <cell r="G13">
            <v>0</v>
          </cell>
          <cell r="H13">
            <v>37666.199999999997</v>
          </cell>
          <cell r="I13"/>
          <cell r="J13">
            <v>0</v>
          </cell>
          <cell r="K13">
            <v>37664</v>
          </cell>
          <cell r="L13"/>
          <cell r="M13">
            <v>0</v>
          </cell>
          <cell r="N13">
            <v>37664</v>
          </cell>
          <cell r="Q13">
            <v>37664</v>
          </cell>
          <cell r="R13"/>
          <cell r="S13">
            <v>0</v>
          </cell>
          <cell r="T13">
            <v>37664</v>
          </cell>
        </row>
        <row r="14">
          <cell r="A14" t="str">
            <v>02420</v>
          </cell>
          <cell r="B14" t="str">
            <v>ASOTIN-ANATONE</v>
          </cell>
          <cell r="C14">
            <v>10000</v>
          </cell>
          <cell r="D14">
            <v>4.4811035942800086E-4</v>
          </cell>
          <cell r="E14">
            <v>7855.3999999999733</v>
          </cell>
          <cell r="F14"/>
          <cell r="G14">
            <v>10000</v>
          </cell>
          <cell r="H14">
            <v>10000</v>
          </cell>
          <cell r="I14"/>
          <cell r="J14">
            <v>0</v>
          </cell>
          <cell r="K14">
            <v>10000</v>
          </cell>
          <cell r="L14"/>
          <cell r="M14">
            <v>0</v>
          </cell>
          <cell r="N14">
            <v>10000</v>
          </cell>
          <cell r="Q14">
            <v>10000</v>
          </cell>
          <cell r="R14"/>
          <cell r="S14">
            <v>0</v>
          </cell>
          <cell r="T14">
            <v>10000</v>
          </cell>
        </row>
        <row r="15">
          <cell r="A15" t="str">
            <v>17408</v>
          </cell>
          <cell r="B15" t="str">
            <v>AUBURN</v>
          </cell>
          <cell r="C15">
            <v>10000</v>
          </cell>
          <cell r="D15">
            <v>1.998276649465203E-2</v>
          </cell>
          <cell r="E15">
            <v>350299.9</v>
          </cell>
          <cell r="F15"/>
          <cell r="G15">
            <v>0</v>
          </cell>
          <cell r="H15">
            <v>337458.1</v>
          </cell>
          <cell r="I15"/>
          <cell r="J15">
            <v>0</v>
          </cell>
          <cell r="K15">
            <v>337442</v>
          </cell>
          <cell r="L15"/>
          <cell r="M15">
            <v>0</v>
          </cell>
          <cell r="N15">
            <v>337442</v>
          </cell>
          <cell r="Q15">
            <v>337442</v>
          </cell>
          <cell r="R15"/>
          <cell r="S15">
            <v>0</v>
          </cell>
          <cell r="T15">
            <v>337442</v>
          </cell>
        </row>
        <row r="16">
          <cell r="A16" t="str">
            <v>18303</v>
          </cell>
          <cell r="B16" t="str">
            <v>BAINBRIDGE ISLAND</v>
          </cell>
          <cell r="C16">
            <v>10000</v>
          </cell>
          <cell r="D16">
            <v>4.1539460876996079E-4</v>
          </cell>
          <cell r="E16">
            <v>7281.8999999999733</v>
          </cell>
          <cell r="F16"/>
          <cell r="G16">
            <v>10000</v>
          </cell>
          <cell r="H16">
            <v>10000</v>
          </cell>
          <cell r="I16"/>
          <cell r="J16">
            <v>0</v>
          </cell>
          <cell r="K16">
            <v>10000</v>
          </cell>
          <cell r="L16"/>
          <cell r="M16">
            <v>0</v>
          </cell>
          <cell r="N16">
            <v>10000</v>
          </cell>
          <cell r="Q16">
            <v>10000</v>
          </cell>
          <cell r="R16"/>
          <cell r="S16">
            <v>0</v>
          </cell>
          <cell r="T16">
            <v>10000</v>
          </cell>
        </row>
        <row r="17">
          <cell r="A17" t="str">
            <v>06119</v>
          </cell>
          <cell r="B17" t="str">
            <v>BATTLE GROUND</v>
          </cell>
          <cell r="C17">
            <v>10000</v>
          </cell>
          <cell r="D17">
            <v>7.3835212033345095E-3</v>
          </cell>
          <cell r="E17">
            <v>129433.79999999997</v>
          </cell>
          <cell r="F17"/>
          <cell r="G17">
            <v>0</v>
          </cell>
          <cell r="H17">
            <v>124688.8</v>
          </cell>
          <cell r="I17"/>
          <cell r="J17">
            <v>0</v>
          </cell>
          <cell r="K17">
            <v>124682</v>
          </cell>
          <cell r="L17"/>
          <cell r="M17">
            <v>0</v>
          </cell>
          <cell r="N17">
            <v>124682</v>
          </cell>
          <cell r="Q17">
            <v>124682</v>
          </cell>
          <cell r="R17"/>
          <cell r="S17">
            <v>0</v>
          </cell>
          <cell r="T17">
            <v>124682</v>
          </cell>
        </row>
        <row r="18">
          <cell r="A18" t="str">
            <v>17405</v>
          </cell>
          <cell r="B18" t="str">
            <v>BELLEVUE</v>
          </cell>
          <cell r="C18">
            <v>10000</v>
          </cell>
          <cell r="D18">
            <v>8.5322975370844024E-3</v>
          </cell>
          <cell r="E18">
            <v>149571.99999999997</v>
          </cell>
          <cell r="F18"/>
          <cell r="G18">
            <v>0</v>
          </cell>
          <cell r="H18">
            <v>144088.79999999999</v>
          </cell>
          <cell r="I18"/>
          <cell r="J18">
            <v>0</v>
          </cell>
          <cell r="K18">
            <v>144081</v>
          </cell>
          <cell r="L18"/>
          <cell r="M18">
            <v>0</v>
          </cell>
          <cell r="N18">
            <v>144081</v>
          </cell>
          <cell r="Q18">
            <v>144081</v>
          </cell>
          <cell r="R18"/>
          <cell r="S18">
            <v>0</v>
          </cell>
          <cell r="T18">
            <v>144081</v>
          </cell>
        </row>
        <row r="19">
          <cell r="A19" t="str">
            <v>37501</v>
          </cell>
          <cell r="B19" t="str">
            <v>BELLINGHAM</v>
          </cell>
          <cell r="C19">
            <v>10000</v>
          </cell>
          <cell r="D19">
            <v>9.289837440801519E-3</v>
          </cell>
          <cell r="E19">
            <v>162851.69999999998</v>
          </cell>
          <cell r="F19"/>
          <cell r="G19">
            <v>0</v>
          </cell>
          <cell r="H19">
            <v>156881.60000000001</v>
          </cell>
          <cell r="I19"/>
          <cell r="J19">
            <v>0</v>
          </cell>
          <cell r="K19">
            <v>156874</v>
          </cell>
          <cell r="L19"/>
          <cell r="M19">
            <v>0</v>
          </cell>
          <cell r="N19">
            <v>156874</v>
          </cell>
          <cell r="Q19">
            <v>156874</v>
          </cell>
          <cell r="R19"/>
          <cell r="S19">
            <v>0</v>
          </cell>
          <cell r="T19">
            <v>156874</v>
          </cell>
        </row>
        <row r="20">
          <cell r="A20" t="str">
            <v>01122</v>
          </cell>
          <cell r="B20" t="str">
            <v>BENGE</v>
          </cell>
          <cell r="C20">
            <v>0</v>
          </cell>
          <cell r="D20">
            <v>0</v>
          </cell>
          <cell r="E20">
            <v>0</v>
          </cell>
          <cell r="F20"/>
          <cell r="G20">
            <v>0</v>
          </cell>
          <cell r="H20">
            <v>0</v>
          </cell>
          <cell r="I20"/>
          <cell r="J20">
            <v>0</v>
          </cell>
          <cell r="K20">
            <v>0</v>
          </cell>
          <cell r="L20"/>
          <cell r="M20">
            <v>0</v>
          </cell>
          <cell r="N20">
            <v>0</v>
          </cell>
          <cell r="Q20">
            <v>0</v>
          </cell>
          <cell r="R20"/>
          <cell r="S20">
            <v>0</v>
          </cell>
          <cell r="T20">
            <v>0</v>
          </cell>
        </row>
        <row r="21">
          <cell r="A21" t="str">
            <v>27403</v>
          </cell>
          <cell r="B21" t="str">
            <v>BETHEL</v>
          </cell>
          <cell r="C21">
            <v>10000</v>
          </cell>
          <cell r="D21">
            <v>1.5329495934238487E-2</v>
          </cell>
          <cell r="E21">
            <v>268727.59999999998</v>
          </cell>
          <cell r="F21"/>
          <cell r="G21">
            <v>0</v>
          </cell>
          <cell r="H21">
            <v>258876.2</v>
          </cell>
          <cell r="I21"/>
          <cell r="J21">
            <v>0</v>
          </cell>
          <cell r="K21">
            <v>258863</v>
          </cell>
          <cell r="L21"/>
          <cell r="M21">
            <v>0</v>
          </cell>
          <cell r="N21">
            <v>258863</v>
          </cell>
          <cell r="Q21">
            <v>258863</v>
          </cell>
          <cell r="R21"/>
          <cell r="S21">
            <v>0</v>
          </cell>
          <cell r="T21">
            <v>258863</v>
          </cell>
        </row>
        <row r="22">
          <cell r="A22" t="str">
            <v>20203</v>
          </cell>
          <cell r="B22" t="str">
            <v>BICKLETON</v>
          </cell>
          <cell r="C22">
            <v>10000</v>
          </cell>
          <cell r="D22">
            <v>6.4345937205403946E-6</v>
          </cell>
          <cell r="E22">
            <v>112.6999999999738</v>
          </cell>
          <cell r="F22"/>
          <cell r="G22">
            <v>10000</v>
          </cell>
          <cell r="H22">
            <v>10000</v>
          </cell>
          <cell r="I22"/>
          <cell r="J22">
            <v>0</v>
          </cell>
          <cell r="K22">
            <v>10000</v>
          </cell>
          <cell r="L22"/>
          <cell r="M22">
            <v>0</v>
          </cell>
          <cell r="N22">
            <v>10000</v>
          </cell>
          <cell r="Q22">
            <v>10000</v>
          </cell>
          <cell r="R22"/>
          <cell r="S22">
            <v>0</v>
          </cell>
          <cell r="T22">
            <v>10000</v>
          </cell>
        </row>
        <row r="23">
          <cell r="A23" t="str">
            <v>37503</v>
          </cell>
          <cell r="B23" t="str">
            <v>BLAINE</v>
          </cell>
          <cell r="C23">
            <v>10000</v>
          </cell>
          <cell r="D23">
            <v>2.3968248790563395E-3</v>
          </cell>
          <cell r="E23">
            <v>42016.499999999971</v>
          </cell>
          <cell r="F23"/>
          <cell r="G23">
            <v>0</v>
          </cell>
          <cell r="H23">
            <v>40476.199999999997</v>
          </cell>
          <cell r="I23"/>
          <cell r="J23">
            <v>0</v>
          </cell>
          <cell r="K23">
            <v>40474</v>
          </cell>
          <cell r="L23"/>
          <cell r="M23">
            <v>0</v>
          </cell>
          <cell r="N23">
            <v>40474</v>
          </cell>
          <cell r="Q23">
            <v>40474</v>
          </cell>
          <cell r="R23"/>
          <cell r="S23">
            <v>0</v>
          </cell>
          <cell r="T23">
            <v>40474</v>
          </cell>
        </row>
        <row r="24">
          <cell r="A24" t="str">
            <v>21234</v>
          </cell>
          <cell r="B24" t="str">
            <v>BOISTFORT</v>
          </cell>
          <cell r="C24">
            <v>10000</v>
          </cell>
          <cell r="D24">
            <v>1.4559253179516603E-4</v>
          </cell>
          <cell r="E24">
            <v>2552.1999999999734</v>
          </cell>
          <cell r="F24"/>
          <cell r="G24">
            <v>10000</v>
          </cell>
          <cell r="H24">
            <v>10000</v>
          </cell>
          <cell r="I24"/>
          <cell r="J24">
            <v>0</v>
          </cell>
          <cell r="K24">
            <v>10000</v>
          </cell>
          <cell r="L24"/>
          <cell r="M24">
            <v>0</v>
          </cell>
          <cell r="N24">
            <v>10000</v>
          </cell>
          <cell r="Q24">
            <v>10000</v>
          </cell>
          <cell r="R24"/>
          <cell r="S24">
            <v>0</v>
          </cell>
          <cell r="T24">
            <v>10000</v>
          </cell>
        </row>
        <row r="25">
          <cell r="A25" t="str">
            <v>18100</v>
          </cell>
          <cell r="B25" t="str">
            <v>BREMERTON</v>
          </cell>
          <cell r="C25">
            <v>10000</v>
          </cell>
          <cell r="D25">
            <v>5.6855763705470136E-3</v>
          </cell>
          <cell r="E25">
            <v>99668.699999999968</v>
          </cell>
          <cell r="F25"/>
          <cell r="G25">
            <v>0</v>
          </cell>
          <cell r="H25">
            <v>96014.9</v>
          </cell>
          <cell r="I25"/>
          <cell r="J25">
            <v>0</v>
          </cell>
          <cell r="K25">
            <v>96010</v>
          </cell>
          <cell r="L25"/>
          <cell r="M25">
            <v>0</v>
          </cell>
          <cell r="N25">
            <v>96010</v>
          </cell>
          <cell r="Q25">
            <v>96010</v>
          </cell>
          <cell r="R25"/>
          <cell r="S25">
            <v>0</v>
          </cell>
          <cell r="T25">
            <v>96010</v>
          </cell>
        </row>
        <row r="26">
          <cell r="A26" t="str">
            <v>24111</v>
          </cell>
          <cell r="B26" t="str">
            <v>BREWSTER</v>
          </cell>
          <cell r="C26">
            <v>10000</v>
          </cell>
          <cell r="D26">
            <v>1.318071807719702E-3</v>
          </cell>
          <cell r="E26">
            <v>23105.899999999976</v>
          </cell>
          <cell r="F26"/>
          <cell r="G26">
            <v>0</v>
          </cell>
          <cell r="H26">
            <v>22258.799999999999</v>
          </cell>
          <cell r="I26"/>
          <cell r="J26">
            <v>0</v>
          </cell>
          <cell r="K26">
            <v>22257</v>
          </cell>
          <cell r="L26"/>
          <cell r="M26">
            <v>0</v>
          </cell>
          <cell r="N26">
            <v>22257</v>
          </cell>
          <cell r="Q26">
            <v>22257</v>
          </cell>
          <cell r="R26"/>
          <cell r="S26">
            <v>0</v>
          </cell>
          <cell r="T26">
            <v>22257</v>
          </cell>
        </row>
        <row r="27">
          <cell r="A27" t="str">
            <v>09075</v>
          </cell>
          <cell r="B27" t="str">
            <v>BRIDGEPORT</v>
          </cell>
          <cell r="C27">
            <v>10000</v>
          </cell>
          <cell r="D27">
            <v>1.341271363310766E-3</v>
          </cell>
          <cell r="E27">
            <v>23512.599999999973</v>
          </cell>
          <cell r="F27"/>
          <cell r="G27">
            <v>0</v>
          </cell>
          <cell r="H27">
            <v>22650.6</v>
          </cell>
          <cell r="I27"/>
          <cell r="J27">
            <v>0</v>
          </cell>
          <cell r="K27">
            <v>22649</v>
          </cell>
          <cell r="L27"/>
          <cell r="M27">
            <v>0</v>
          </cell>
          <cell r="N27">
            <v>22649</v>
          </cell>
          <cell r="Q27">
            <v>22649</v>
          </cell>
          <cell r="R27"/>
          <cell r="S27">
            <v>0</v>
          </cell>
          <cell r="T27">
            <v>22649</v>
          </cell>
        </row>
        <row r="28">
          <cell r="A28" t="str">
            <v>16046</v>
          </cell>
          <cell r="B28" t="str">
            <v>BRINNON</v>
          </cell>
          <cell r="C28">
            <v>10000</v>
          </cell>
          <cell r="D28">
            <v>1.9716558160156529E-4</v>
          </cell>
          <cell r="E28">
            <v>3456.2999999999738</v>
          </cell>
          <cell r="F28"/>
          <cell r="G28">
            <v>10000</v>
          </cell>
          <cell r="H28">
            <v>10000</v>
          </cell>
          <cell r="I28"/>
          <cell r="J28">
            <v>0</v>
          </cell>
          <cell r="K28">
            <v>10000</v>
          </cell>
          <cell r="L28"/>
          <cell r="M28">
            <v>0</v>
          </cell>
          <cell r="N28">
            <v>10000</v>
          </cell>
          <cell r="Q28">
            <v>10000</v>
          </cell>
          <cell r="R28"/>
          <cell r="S28">
            <v>0</v>
          </cell>
          <cell r="T28">
            <v>10000</v>
          </cell>
        </row>
        <row r="29">
          <cell r="A29" t="str">
            <v>29100</v>
          </cell>
          <cell r="B29" t="str">
            <v>BURLINGTON-EDISON</v>
          </cell>
          <cell r="C29">
            <v>10000</v>
          </cell>
          <cell r="D29">
            <v>3.6891232936967612E-3</v>
          </cell>
          <cell r="E29">
            <v>64670.699999999968</v>
          </cell>
          <cell r="F29"/>
          <cell r="G29">
            <v>0</v>
          </cell>
          <cell r="H29">
            <v>62299.9</v>
          </cell>
          <cell r="I29"/>
          <cell r="J29">
            <v>0</v>
          </cell>
          <cell r="K29">
            <v>62296</v>
          </cell>
          <cell r="L29"/>
          <cell r="M29">
            <v>0</v>
          </cell>
          <cell r="N29">
            <v>62296</v>
          </cell>
          <cell r="Q29">
            <v>62296</v>
          </cell>
          <cell r="R29"/>
          <cell r="S29">
            <v>0</v>
          </cell>
          <cell r="T29">
            <v>62296</v>
          </cell>
        </row>
        <row r="30">
          <cell r="A30" t="str">
            <v>06117</v>
          </cell>
          <cell r="B30" t="str">
            <v>CAMAS</v>
          </cell>
          <cell r="C30">
            <v>10000</v>
          </cell>
          <cell r="D30">
            <v>9.0526854553651666E-4</v>
          </cell>
          <cell r="E30">
            <v>15869.399999999974</v>
          </cell>
          <cell r="F30"/>
          <cell r="G30">
            <v>0</v>
          </cell>
          <cell r="H30">
            <v>15287.6</v>
          </cell>
          <cell r="I30"/>
          <cell r="J30">
            <v>0</v>
          </cell>
          <cell r="K30">
            <v>15286</v>
          </cell>
          <cell r="L30"/>
          <cell r="M30">
            <v>0</v>
          </cell>
          <cell r="N30">
            <v>15286</v>
          </cell>
          <cell r="Q30">
            <v>15286</v>
          </cell>
          <cell r="R30"/>
          <cell r="S30">
            <v>0</v>
          </cell>
          <cell r="T30">
            <v>15286</v>
          </cell>
        </row>
        <row r="31">
          <cell r="A31" t="str">
            <v>05401</v>
          </cell>
          <cell r="B31" t="str">
            <v>CAPE FLATTERY</v>
          </cell>
          <cell r="C31">
            <v>10000</v>
          </cell>
          <cell r="D31">
            <v>5.2799562160477792E-4</v>
          </cell>
          <cell r="E31">
            <v>9255.7999999999738</v>
          </cell>
          <cell r="F31"/>
          <cell r="G31">
            <v>10000</v>
          </cell>
          <cell r="H31">
            <v>10000</v>
          </cell>
          <cell r="I31"/>
          <cell r="J31">
            <v>0</v>
          </cell>
          <cell r="K31">
            <v>10000</v>
          </cell>
          <cell r="L31"/>
          <cell r="M31">
            <v>0</v>
          </cell>
          <cell r="N31">
            <v>10000</v>
          </cell>
          <cell r="Q31">
            <v>10000</v>
          </cell>
          <cell r="R31"/>
          <cell r="S31">
            <v>0</v>
          </cell>
          <cell r="T31">
            <v>10000</v>
          </cell>
        </row>
        <row r="32">
          <cell r="A32" t="str">
            <v>27019</v>
          </cell>
          <cell r="B32" t="str">
            <v>CARBONADO</v>
          </cell>
          <cell r="C32">
            <v>10000</v>
          </cell>
          <cell r="D32">
            <v>8.2419704193234755E-5</v>
          </cell>
          <cell r="E32">
            <v>1444.7999999999738</v>
          </cell>
          <cell r="F32"/>
          <cell r="G32">
            <v>10000</v>
          </cell>
          <cell r="H32">
            <v>10000</v>
          </cell>
          <cell r="I32"/>
          <cell r="J32">
            <v>0</v>
          </cell>
          <cell r="K32">
            <v>10000</v>
          </cell>
          <cell r="L32"/>
          <cell r="M32">
            <v>0</v>
          </cell>
          <cell r="N32">
            <v>10000</v>
          </cell>
          <cell r="Q32">
            <v>10000</v>
          </cell>
          <cell r="R32"/>
          <cell r="S32">
            <v>0</v>
          </cell>
          <cell r="T32">
            <v>10000</v>
          </cell>
        </row>
        <row r="33">
          <cell r="A33" t="str">
            <v>04228</v>
          </cell>
          <cell r="B33" t="str">
            <v>CASCADE</v>
          </cell>
          <cell r="C33">
            <v>10000</v>
          </cell>
          <cell r="D33">
            <v>2.2254414450833338E-3</v>
          </cell>
          <cell r="E33">
            <v>39012.199999999968</v>
          </cell>
          <cell r="F33"/>
          <cell r="G33">
            <v>0</v>
          </cell>
          <cell r="H33">
            <v>37582</v>
          </cell>
          <cell r="I33"/>
          <cell r="J33">
            <v>0</v>
          </cell>
          <cell r="K33">
            <v>37580</v>
          </cell>
          <cell r="L33"/>
          <cell r="M33">
            <v>0</v>
          </cell>
          <cell r="N33">
            <v>37580</v>
          </cell>
          <cell r="Q33">
            <v>37580</v>
          </cell>
          <cell r="R33"/>
          <cell r="S33">
            <v>0</v>
          </cell>
          <cell r="T33">
            <v>37580</v>
          </cell>
        </row>
        <row r="34">
          <cell r="A34" t="str">
            <v>04222</v>
          </cell>
          <cell r="B34" t="str">
            <v>CASHMERE</v>
          </cell>
          <cell r="C34">
            <v>10000</v>
          </cell>
          <cell r="D34">
            <v>1.6913657890038414E-3</v>
          </cell>
          <cell r="E34">
            <v>29649.799999999974</v>
          </cell>
          <cell r="F34"/>
          <cell r="G34">
            <v>0</v>
          </cell>
          <cell r="H34">
            <v>28562.799999999999</v>
          </cell>
          <cell r="I34"/>
          <cell r="J34">
            <v>0</v>
          </cell>
          <cell r="K34">
            <v>28561</v>
          </cell>
          <cell r="L34"/>
          <cell r="M34">
            <v>0</v>
          </cell>
          <cell r="N34">
            <v>28561</v>
          </cell>
          <cell r="Q34">
            <v>28561</v>
          </cell>
          <cell r="R34"/>
          <cell r="S34">
            <v>0</v>
          </cell>
          <cell r="T34">
            <v>28561</v>
          </cell>
        </row>
        <row r="35">
          <cell r="A35" t="str">
            <v>08401</v>
          </cell>
          <cell r="B35" t="str">
            <v>CASTLE ROCK</v>
          </cell>
          <cell r="C35">
            <v>10000</v>
          </cell>
          <cell r="D35">
            <v>1.023341151671113E-3</v>
          </cell>
          <cell r="E35">
            <v>17939.199999999975</v>
          </cell>
          <cell r="F35"/>
          <cell r="G35">
            <v>0</v>
          </cell>
          <cell r="H35">
            <v>17281.5</v>
          </cell>
          <cell r="I35"/>
          <cell r="J35">
            <v>0</v>
          </cell>
          <cell r="K35">
            <v>17280</v>
          </cell>
          <cell r="L35"/>
          <cell r="M35">
            <v>0</v>
          </cell>
          <cell r="N35">
            <v>17280</v>
          </cell>
          <cell r="Q35">
            <v>17280</v>
          </cell>
          <cell r="R35"/>
          <cell r="S35">
            <v>0</v>
          </cell>
          <cell r="T35">
            <v>17280</v>
          </cell>
        </row>
        <row r="36">
          <cell r="A36" t="str">
            <v>18901</v>
          </cell>
          <cell r="B36" t="str">
            <v>CATALYST BREMERTON CHARTER</v>
          </cell>
          <cell r="C36">
            <v>10000</v>
          </cell>
          <cell r="D36">
            <v>2.5354925623713047E-4</v>
          </cell>
          <cell r="E36">
            <v>4444.6999999999734</v>
          </cell>
          <cell r="F36"/>
          <cell r="G36">
            <v>10000</v>
          </cell>
          <cell r="H36">
            <v>10000</v>
          </cell>
          <cell r="I36"/>
          <cell r="J36">
            <v>0</v>
          </cell>
          <cell r="K36">
            <v>10000</v>
          </cell>
          <cell r="L36"/>
          <cell r="M36">
            <v>0</v>
          </cell>
          <cell r="N36">
            <v>10000</v>
          </cell>
          <cell r="Q36">
            <v>10000</v>
          </cell>
          <cell r="R36"/>
          <cell r="S36">
            <v>0</v>
          </cell>
          <cell r="T36">
            <v>10000</v>
          </cell>
        </row>
        <row r="37">
          <cell r="A37" t="str">
            <v>20215</v>
          </cell>
          <cell r="B37" t="str">
            <v>CENTERVILLE</v>
          </cell>
          <cell r="C37">
            <v>10000</v>
          </cell>
          <cell r="D37">
            <v>1.194514476461407E-4</v>
          </cell>
          <cell r="E37">
            <v>2093.8999999999737</v>
          </cell>
          <cell r="F37"/>
          <cell r="G37">
            <v>10000</v>
          </cell>
          <cell r="H37">
            <v>10000</v>
          </cell>
          <cell r="I37"/>
          <cell r="J37">
            <v>0</v>
          </cell>
          <cell r="K37">
            <v>10000</v>
          </cell>
          <cell r="L37"/>
          <cell r="M37">
            <v>0</v>
          </cell>
          <cell r="N37">
            <v>10000</v>
          </cell>
          <cell r="Q37">
            <v>10000</v>
          </cell>
          <cell r="R37"/>
          <cell r="S37">
            <v>0</v>
          </cell>
          <cell r="T37">
            <v>10000</v>
          </cell>
        </row>
        <row r="38">
          <cell r="A38" t="str">
            <v>18401</v>
          </cell>
          <cell r="B38" t="str">
            <v>CENTRAL KITSAP</v>
          </cell>
          <cell r="C38">
            <v>10000</v>
          </cell>
          <cell r="D38">
            <v>5.5205268529778329E-3</v>
          </cell>
          <cell r="E38">
            <v>96775.299999999974</v>
          </cell>
          <cell r="F38"/>
          <cell r="G38">
            <v>0</v>
          </cell>
          <cell r="H38">
            <v>93227.5</v>
          </cell>
          <cell r="I38"/>
          <cell r="J38">
            <v>0</v>
          </cell>
          <cell r="K38">
            <v>93223</v>
          </cell>
          <cell r="L38"/>
          <cell r="M38">
            <v>0</v>
          </cell>
          <cell r="N38">
            <v>93223</v>
          </cell>
          <cell r="Q38">
            <v>93223</v>
          </cell>
          <cell r="R38"/>
          <cell r="S38">
            <v>0</v>
          </cell>
          <cell r="T38">
            <v>93223</v>
          </cell>
        </row>
        <row r="39">
          <cell r="A39" t="str">
            <v>32356</v>
          </cell>
          <cell r="B39" t="str">
            <v>CENTRAL VALLEY</v>
          </cell>
          <cell r="C39">
            <v>10000</v>
          </cell>
          <cell r="D39">
            <v>1.2791683416308076E-2</v>
          </cell>
          <cell r="E39">
            <v>224239.49999999997</v>
          </cell>
          <cell r="F39"/>
          <cell r="G39">
            <v>0</v>
          </cell>
          <cell r="H39">
            <v>216019</v>
          </cell>
          <cell r="I39"/>
          <cell r="J39">
            <v>0</v>
          </cell>
          <cell r="K39">
            <v>216008</v>
          </cell>
          <cell r="L39"/>
          <cell r="M39">
            <v>0</v>
          </cell>
          <cell r="N39">
            <v>216008</v>
          </cell>
          <cell r="Q39">
            <v>216008</v>
          </cell>
          <cell r="R39"/>
          <cell r="S39">
            <v>0</v>
          </cell>
          <cell r="T39">
            <v>216008</v>
          </cell>
        </row>
        <row r="40">
          <cell r="A40" t="str">
            <v>21401</v>
          </cell>
          <cell r="B40" t="str">
            <v>CENTRALIA</v>
          </cell>
          <cell r="C40">
            <v>10000</v>
          </cell>
          <cell r="D40">
            <v>5.6834271286988602E-3</v>
          </cell>
          <cell r="E40">
            <v>99630.999999999971</v>
          </cell>
          <cell r="F40"/>
          <cell r="G40">
            <v>0</v>
          </cell>
          <cell r="H40">
            <v>95978.6</v>
          </cell>
          <cell r="I40"/>
          <cell r="J40">
            <v>0</v>
          </cell>
          <cell r="K40">
            <v>95974</v>
          </cell>
          <cell r="L40"/>
          <cell r="M40">
            <v>0</v>
          </cell>
          <cell r="N40">
            <v>95974</v>
          </cell>
          <cell r="Q40">
            <v>95974</v>
          </cell>
          <cell r="R40"/>
          <cell r="S40">
            <v>0</v>
          </cell>
          <cell r="T40">
            <v>95974</v>
          </cell>
        </row>
        <row r="41">
          <cell r="A41" t="str">
            <v>21302</v>
          </cell>
          <cell r="B41" t="str">
            <v>CHEHALIS</v>
          </cell>
          <cell r="C41">
            <v>10000</v>
          </cell>
          <cell r="D41">
            <v>2.3543215423036542E-3</v>
          </cell>
          <cell r="E41">
            <v>41271.399999999972</v>
          </cell>
          <cell r="F41"/>
          <cell r="G41">
            <v>0</v>
          </cell>
          <cell r="H41">
            <v>39758.400000000001</v>
          </cell>
          <cell r="I41"/>
          <cell r="J41">
            <v>0</v>
          </cell>
          <cell r="K41">
            <v>39756</v>
          </cell>
          <cell r="L41"/>
          <cell r="M41">
            <v>0</v>
          </cell>
          <cell r="N41">
            <v>39756</v>
          </cell>
          <cell r="Q41">
            <v>39756</v>
          </cell>
          <cell r="R41"/>
          <cell r="S41">
            <v>0</v>
          </cell>
          <cell r="T41">
            <v>39756</v>
          </cell>
        </row>
        <row r="42">
          <cell r="A42" t="str">
            <v>32360</v>
          </cell>
          <cell r="B42" t="str">
            <v>CHENEY</v>
          </cell>
          <cell r="C42">
            <v>10000</v>
          </cell>
          <cell r="D42">
            <v>3.585430034753985E-3</v>
          </cell>
          <cell r="E42">
            <v>62852.899999999972</v>
          </cell>
          <cell r="F42"/>
          <cell r="G42">
            <v>0</v>
          </cell>
          <cell r="H42">
            <v>60548.7</v>
          </cell>
          <cell r="I42"/>
          <cell r="J42">
            <v>0</v>
          </cell>
          <cell r="K42">
            <v>60545</v>
          </cell>
          <cell r="L42"/>
          <cell r="M42">
            <v>0</v>
          </cell>
          <cell r="N42">
            <v>60545</v>
          </cell>
          <cell r="Q42">
            <v>60545</v>
          </cell>
          <cell r="R42"/>
          <cell r="S42">
            <v>0</v>
          </cell>
          <cell r="T42">
            <v>60545</v>
          </cell>
        </row>
        <row r="43">
          <cell r="A43" t="str">
            <v>33036</v>
          </cell>
          <cell r="B43" t="str">
            <v>CHEWELAH</v>
          </cell>
          <cell r="C43">
            <v>10000</v>
          </cell>
          <cell r="D43">
            <v>1.5313238736226183E-3</v>
          </cell>
          <cell r="E43">
            <v>26844.199999999975</v>
          </cell>
          <cell r="F43"/>
          <cell r="G43">
            <v>0</v>
          </cell>
          <cell r="H43">
            <v>25860.1</v>
          </cell>
          <cell r="I43"/>
          <cell r="J43">
            <v>0</v>
          </cell>
          <cell r="K43">
            <v>25858</v>
          </cell>
          <cell r="L43"/>
          <cell r="M43">
            <v>0</v>
          </cell>
          <cell r="N43">
            <v>25858</v>
          </cell>
          <cell r="Q43">
            <v>25858</v>
          </cell>
          <cell r="R43"/>
          <cell r="S43">
            <v>0</v>
          </cell>
          <cell r="T43">
            <v>25858</v>
          </cell>
        </row>
        <row r="44">
          <cell r="A44" t="str">
            <v>16049</v>
          </cell>
          <cell r="B44" t="str">
            <v>CHIMACUM</v>
          </cell>
          <cell r="C44">
            <v>10000</v>
          </cell>
          <cell r="D44">
            <v>7.1915995967514526E-4</v>
          </cell>
          <cell r="E44">
            <v>12606.899999999974</v>
          </cell>
          <cell r="F44"/>
          <cell r="G44">
            <v>0</v>
          </cell>
          <cell r="H44">
            <v>12144.7</v>
          </cell>
          <cell r="I44"/>
          <cell r="J44">
            <v>0</v>
          </cell>
          <cell r="K44">
            <v>12144</v>
          </cell>
          <cell r="L44"/>
          <cell r="M44">
            <v>0</v>
          </cell>
          <cell r="N44">
            <v>12144</v>
          </cell>
          <cell r="Q44">
            <v>12144</v>
          </cell>
          <cell r="R44"/>
          <cell r="S44">
            <v>0</v>
          </cell>
          <cell r="T44">
            <v>12144</v>
          </cell>
        </row>
        <row r="45">
          <cell r="A45" t="str">
            <v>02250</v>
          </cell>
          <cell r="B45" t="str">
            <v>CLARKSTON</v>
          </cell>
          <cell r="C45">
            <v>10000</v>
          </cell>
          <cell r="D45">
            <v>3.2758429085778351E-3</v>
          </cell>
          <cell r="E45">
            <v>57425.799999999974</v>
          </cell>
          <cell r="F45"/>
          <cell r="G45">
            <v>0</v>
          </cell>
          <cell r="H45">
            <v>55320.6</v>
          </cell>
          <cell r="I45"/>
          <cell r="J45">
            <v>0</v>
          </cell>
          <cell r="K45">
            <v>55317</v>
          </cell>
          <cell r="L45"/>
          <cell r="M45">
            <v>0</v>
          </cell>
          <cell r="N45">
            <v>55317</v>
          </cell>
          <cell r="Q45">
            <v>55317</v>
          </cell>
          <cell r="R45"/>
          <cell r="S45">
            <v>0</v>
          </cell>
          <cell r="T45">
            <v>55317</v>
          </cell>
        </row>
        <row r="46">
          <cell r="A46" t="str">
            <v>19404</v>
          </cell>
          <cell r="B46" t="str">
            <v>CLE ELUM-ROSLYN</v>
          </cell>
          <cell r="C46">
            <v>10000</v>
          </cell>
          <cell r="D46">
            <v>8.6921731160293121E-4</v>
          </cell>
          <cell r="E46">
            <v>15237.399999999974</v>
          </cell>
          <cell r="F46"/>
          <cell r="G46">
            <v>0</v>
          </cell>
          <cell r="H46">
            <v>14678.8</v>
          </cell>
          <cell r="I46"/>
          <cell r="J46">
            <v>0</v>
          </cell>
          <cell r="K46">
            <v>14678</v>
          </cell>
          <cell r="L46"/>
          <cell r="M46">
            <v>0</v>
          </cell>
          <cell r="N46">
            <v>14678</v>
          </cell>
          <cell r="Q46">
            <v>14678</v>
          </cell>
          <cell r="R46"/>
          <cell r="S46">
            <v>0</v>
          </cell>
          <cell r="T46">
            <v>14678</v>
          </cell>
        </row>
        <row r="47">
          <cell r="A47" t="str">
            <v>27400</v>
          </cell>
          <cell r="B47" t="str">
            <v>CLOVER PARK</v>
          </cell>
          <cell r="C47">
            <v>10000</v>
          </cell>
          <cell r="D47">
            <v>1.7231531197107748E-2</v>
          </cell>
          <cell r="E47">
            <v>302070.40000000002</v>
          </cell>
          <cell r="F47"/>
          <cell r="G47">
            <v>0</v>
          </cell>
          <cell r="H47">
            <v>290996.7</v>
          </cell>
          <cell r="I47"/>
          <cell r="J47">
            <v>0</v>
          </cell>
          <cell r="K47">
            <v>290982</v>
          </cell>
          <cell r="L47"/>
          <cell r="M47">
            <v>0</v>
          </cell>
          <cell r="N47">
            <v>290982</v>
          </cell>
          <cell r="Q47">
            <v>290982</v>
          </cell>
          <cell r="R47"/>
          <cell r="S47">
            <v>0</v>
          </cell>
          <cell r="T47">
            <v>290982</v>
          </cell>
        </row>
        <row r="48">
          <cell r="A48" t="str">
            <v>38300</v>
          </cell>
          <cell r="B48" t="str">
            <v>COLFAX</v>
          </cell>
          <cell r="C48">
            <v>10000</v>
          </cell>
          <cell r="D48">
            <v>4.1725057321724589E-4</v>
          </cell>
          <cell r="E48">
            <v>7314.3999999999733</v>
          </cell>
          <cell r="F48"/>
          <cell r="G48">
            <v>10000</v>
          </cell>
          <cell r="H48">
            <v>10000</v>
          </cell>
          <cell r="I48"/>
          <cell r="J48">
            <v>0</v>
          </cell>
          <cell r="K48">
            <v>10000</v>
          </cell>
          <cell r="L48"/>
          <cell r="M48">
            <v>0</v>
          </cell>
          <cell r="N48">
            <v>10000</v>
          </cell>
          <cell r="Q48">
            <v>10000</v>
          </cell>
          <cell r="R48"/>
          <cell r="S48">
            <v>0</v>
          </cell>
          <cell r="T48">
            <v>10000</v>
          </cell>
        </row>
        <row r="49">
          <cell r="A49" t="str">
            <v>36250</v>
          </cell>
          <cell r="B49" t="str">
            <v>COLLEGE PLACE</v>
          </cell>
          <cell r="C49">
            <v>10000</v>
          </cell>
          <cell r="D49">
            <v>1.6642223089622964E-3</v>
          </cell>
          <cell r="E49">
            <v>29173.899999999976</v>
          </cell>
          <cell r="F49"/>
          <cell r="G49">
            <v>0</v>
          </cell>
          <cell r="H49">
            <v>28104.400000000001</v>
          </cell>
          <cell r="I49"/>
          <cell r="J49">
            <v>0</v>
          </cell>
          <cell r="K49">
            <v>28103</v>
          </cell>
          <cell r="L49"/>
          <cell r="M49">
            <v>0</v>
          </cell>
          <cell r="N49">
            <v>28103</v>
          </cell>
          <cell r="Q49">
            <v>28103</v>
          </cell>
          <cell r="R49"/>
          <cell r="S49">
            <v>0</v>
          </cell>
          <cell r="T49">
            <v>28103</v>
          </cell>
        </row>
        <row r="50">
          <cell r="A50" t="str">
            <v>38306</v>
          </cell>
          <cell r="B50" t="str">
            <v>COLTON</v>
          </cell>
          <cell r="C50">
            <v>10000</v>
          </cell>
          <cell r="D50">
            <v>1.7397040328514111E-4</v>
          </cell>
          <cell r="E50">
            <v>3049.6999999999734</v>
          </cell>
          <cell r="F50"/>
          <cell r="G50">
            <v>10000</v>
          </cell>
          <cell r="H50">
            <v>10000</v>
          </cell>
          <cell r="I50"/>
          <cell r="J50">
            <v>0</v>
          </cell>
          <cell r="K50">
            <v>10000</v>
          </cell>
          <cell r="L50"/>
          <cell r="M50">
            <v>0</v>
          </cell>
          <cell r="N50">
            <v>10000</v>
          </cell>
          <cell r="Q50">
            <v>10000</v>
          </cell>
          <cell r="R50"/>
          <cell r="S50">
            <v>0</v>
          </cell>
          <cell r="T50">
            <v>10000</v>
          </cell>
        </row>
        <row r="51">
          <cell r="A51" t="str">
            <v>33206</v>
          </cell>
          <cell r="B51" t="str">
            <v>COLUMBIA (STEV)</v>
          </cell>
          <cell r="C51">
            <v>10000</v>
          </cell>
          <cell r="D51">
            <v>3.0045175400283817E-4</v>
          </cell>
          <cell r="E51">
            <v>5266.8999999999733</v>
          </cell>
          <cell r="F51"/>
          <cell r="G51">
            <v>10000</v>
          </cell>
          <cell r="H51">
            <v>10000</v>
          </cell>
          <cell r="I51"/>
          <cell r="J51">
            <v>0</v>
          </cell>
          <cell r="K51">
            <v>10000</v>
          </cell>
          <cell r="L51"/>
          <cell r="M51">
            <v>0</v>
          </cell>
          <cell r="N51">
            <v>10000</v>
          </cell>
          <cell r="Q51">
            <v>10000</v>
          </cell>
          <cell r="R51"/>
          <cell r="S51">
            <v>0</v>
          </cell>
          <cell r="T51">
            <v>10000</v>
          </cell>
        </row>
        <row r="52">
          <cell r="A52" t="str">
            <v>36400</v>
          </cell>
          <cell r="B52" t="str">
            <v>COLUMBIA (WALLA)</v>
          </cell>
          <cell r="C52">
            <v>10000</v>
          </cell>
          <cell r="D52">
            <v>1.0236782018183794E-3</v>
          </cell>
          <cell r="E52">
            <v>17945.099999999973</v>
          </cell>
          <cell r="F52"/>
          <cell r="G52">
            <v>0</v>
          </cell>
          <cell r="H52">
            <v>17287.2</v>
          </cell>
          <cell r="I52"/>
          <cell r="J52">
            <v>0</v>
          </cell>
          <cell r="K52">
            <v>17286</v>
          </cell>
          <cell r="L52"/>
          <cell r="M52">
            <v>0</v>
          </cell>
          <cell r="N52">
            <v>17286</v>
          </cell>
          <cell r="Q52">
            <v>17286</v>
          </cell>
          <cell r="R52"/>
          <cell r="S52">
            <v>0</v>
          </cell>
          <cell r="T52">
            <v>17286</v>
          </cell>
        </row>
        <row r="53">
          <cell r="A53" t="str">
            <v>33115</v>
          </cell>
          <cell r="B53" t="str">
            <v>COLVILLE</v>
          </cell>
          <cell r="C53">
            <v>10000</v>
          </cell>
          <cell r="D53">
            <v>2.6983184244234555E-3</v>
          </cell>
          <cell r="E53">
            <v>47301.699999999968</v>
          </cell>
          <cell r="F53"/>
          <cell r="G53">
            <v>0</v>
          </cell>
          <cell r="H53">
            <v>45567.6</v>
          </cell>
          <cell r="I53"/>
          <cell r="J53">
            <v>0</v>
          </cell>
          <cell r="K53">
            <v>45565</v>
          </cell>
          <cell r="L53"/>
          <cell r="M53">
            <v>0</v>
          </cell>
          <cell r="N53">
            <v>45565</v>
          </cell>
          <cell r="Q53">
            <v>45565</v>
          </cell>
          <cell r="R53"/>
          <cell r="S53">
            <v>0</v>
          </cell>
          <cell r="T53">
            <v>45565</v>
          </cell>
        </row>
        <row r="54">
          <cell r="A54" t="str">
            <v>29011</v>
          </cell>
          <cell r="B54" t="str">
            <v>CONCRETE</v>
          </cell>
          <cell r="C54">
            <v>10000</v>
          </cell>
          <cell r="D54">
            <v>6.0096916712527372E-4</v>
          </cell>
          <cell r="E54">
            <v>10534.999999999975</v>
          </cell>
          <cell r="F54"/>
          <cell r="G54">
            <v>0</v>
          </cell>
          <cell r="H54">
            <v>10148.700000000001</v>
          </cell>
          <cell r="I54"/>
          <cell r="J54">
            <v>0</v>
          </cell>
          <cell r="K54">
            <v>10148</v>
          </cell>
          <cell r="L54"/>
          <cell r="M54">
            <v>0</v>
          </cell>
          <cell r="N54">
            <v>10148</v>
          </cell>
          <cell r="Q54">
            <v>10148</v>
          </cell>
          <cell r="R54"/>
          <cell r="S54">
            <v>0</v>
          </cell>
          <cell r="T54">
            <v>10148</v>
          </cell>
        </row>
        <row r="55">
          <cell r="A55" t="str">
            <v>29317</v>
          </cell>
          <cell r="B55" t="str">
            <v>CONWAY</v>
          </cell>
          <cell r="C55">
            <v>10000</v>
          </cell>
          <cell r="D55">
            <v>1.8142490199676037E-4</v>
          </cell>
          <cell r="E55">
            <v>3180.2999999999738</v>
          </cell>
          <cell r="F55"/>
          <cell r="G55">
            <v>10000</v>
          </cell>
          <cell r="H55">
            <v>10000</v>
          </cell>
          <cell r="I55"/>
          <cell r="J55">
            <v>0</v>
          </cell>
          <cell r="K55">
            <v>10000</v>
          </cell>
          <cell r="L55"/>
          <cell r="M55">
            <v>0</v>
          </cell>
          <cell r="N55">
            <v>10000</v>
          </cell>
          <cell r="Q55">
            <v>10000</v>
          </cell>
          <cell r="R55"/>
          <cell r="S55">
            <v>0</v>
          </cell>
          <cell r="T55">
            <v>10000</v>
          </cell>
        </row>
        <row r="56">
          <cell r="A56" t="str">
            <v>14099</v>
          </cell>
          <cell r="B56" t="str">
            <v>COSMOPOLIS</v>
          </cell>
          <cell r="C56">
            <v>10000</v>
          </cell>
          <cell r="D56">
            <v>2.1657879462918207E-4</v>
          </cell>
          <cell r="E56">
            <v>3796.5999999999735</v>
          </cell>
          <cell r="F56"/>
          <cell r="G56">
            <v>10000</v>
          </cell>
          <cell r="H56">
            <v>10000</v>
          </cell>
          <cell r="I56"/>
          <cell r="J56">
            <v>0</v>
          </cell>
          <cell r="K56">
            <v>10000</v>
          </cell>
          <cell r="L56"/>
          <cell r="M56">
            <v>0</v>
          </cell>
          <cell r="N56">
            <v>10000</v>
          </cell>
          <cell r="Q56">
            <v>10000</v>
          </cell>
          <cell r="R56"/>
          <cell r="S56">
            <v>0</v>
          </cell>
          <cell r="T56">
            <v>10000</v>
          </cell>
        </row>
        <row r="57">
          <cell r="A57" t="str">
            <v>13151</v>
          </cell>
          <cell r="B57" t="str">
            <v>COULEE-HARTLINE</v>
          </cell>
          <cell r="C57">
            <v>10000</v>
          </cell>
          <cell r="D57">
            <v>3.3595582860644575E-4</v>
          </cell>
          <cell r="E57">
            <v>5889.2999999999738</v>
          </cell>
          <cell r="F57"/>
          <cell r="G57">
            <v>10000</v>
          </cell>
          <cell r="H57">
            <v>10000</v>
          </cell>
          <cell r="I57"/>
          <cell r="J57">
            <v>0</v>
          </cell>
          <cell r="K57">
            <v>10000</v>
          </cell>
          <cell r="L57"/>
          <cell r="M57">
            <v>0</v>
          </cell>
          <cell r="N57">
            <v>10000</v>
          </cell>
          <cell r="Q57">
            <v>10000</v>
          </cell>
          <cell r="R57"/>
          <cell r="S57">
            <v>0</v>
          </cell>
          <cell r="T57">
            <v>10000</v>
          </cell>
        </row>
        <row r="58">
          <cell r="A58" t="str">
            <v>15204</v>
          </cell>
          <cell r="B58" t="str">
            <v>COUPEVILLE</v>
          </cell>
          <cell r="C58">
            <v>10000</v>
          </cell>
          <cell r="D58">
            <v>9.8587168075422484E-4</v>
          </cell>
          <cell r="E58">
            <v>17282.399999999976</v>
          </cell>
          <cell r="F58"/>
          <cell r="G58">
            <v>0</v>
          </cell>
          <cell r="H58">
            <v>16648.8</v>
          </cell>
          <cell r="I58"/>
          <cell r="J58">
            <v>0</v>
          </cell>
          <cell r="K58">
            <v>16648</v>
          </cell>
          <cell r="L58"/>
          <cell r="M58">
            <v>0</v>
          </cell>
          <cell r="N58">
            <v>16648</v>
          </cell>
          <cell r="Q58">
            <v>16648</v>
          </cell>
          <cell r="R58"/>
          <cell r="S58">
            <v>0</v>
          </cell>
          <cell r="T58">
            <v>16648</v>
          </cell>
        </row>
        <row r="59">
          <cell r="A59" t="str">
            <v>05313</v>
          </cell>
          <cell r="B59" t="str">
            <v>CRESCENT</v>
          </cell>
          <cell r="C59">
            <v>10000</v>
          </cell>
          <cell r="D59">
            <v>4.3199323420417112E-4</v>
          </cell>
          <cell r="E59">
            <v>7572.7999999999738</v>
          </cell>
          <cell r="F59"/>
          <cell r="G59">
            <v>10000</v>
          </cell>
          <cell r="H59">
            <v>10000</v>
          </cell>
          <cell r="I59"/>
          <cell r="J59">
            <v>0</v>
          </cell>
          <cell r="K59">
            <v>10000</v>
          </cell>
          <cell r="L59"/>
          <cell r="M59">
            <v>0</v>
          </cell>
          <cell r="N59">
            <v>10000</v>
          </cell>
          <cell r="Q59">
            <v>10000</v>
          </cell>
          <cell r="R59"/>
          <cell r="S59">
            <v>0</v>
          </cell>
          <cell r="T59">
            <v>10000</v>
          </cell>
        </row>
        <row r="60">
          <cell r="A60" t="str">
            <v>22073</v>
          </cell>
          <cell r="B60" t="str">
            <v>CRESTON</v>
          </cell>
          <cell r="C60">
            <v>10000</v>
          </cell>
          <cell r="D60">
            <v>6.1386899548883324E-5</v>
          </cell>
          <cell r="E60">
            <v>1076.0999999999738</v>
          </cell>
          <cell r="F60"/>
          <cell r="G60">
            <v>10000</v>
          </cell>
          <cell r="H60">
            <v>10000</v>
          </cell>
          <cell r="I60"/>
          <cell r="J60">
            <v>0</v>
          </cell>
          <cell r="K60">
            <v>10000</v>
          </cell>
          <cell r="L60"/>
          <cell r="M60">
            <v>0</v>
          </cell>
          <cell r="N60">
            <v>10000</v>
          </cell>
          <cell r="Q60">
            <v>10000</v>
          </cell>
          <cell r="R60"/>
          <cell r="S60">
            <v>0</v>
          </cell>
          <cell r="T60">
            <v>10000</v>
          </cell>
        </row>
        <row r="61">
          <cell r="A61" t="str">
            <v>10050</v>
          </cell>
          <cell r="B61" t="str">
            <v>CURLEW</v>
          </cell>
          <cell r="C61">
            <v>10000</v>
          </cell>
          <cell r="D61">
            <v>2.8330596923864992E-4</v>
          </cell>
          <cell r="E61">
            <v>4966.2999999999738</v>
          </cell>
          <cell r="F61"/>
          <cell r="G61">
            <v>10000</v>
          </cell>
          <cell r="H61">
            <v>10000</v>
          </cell>
          <cell r="I61"/>
          <cell r="J61">
            <v>0</v>
          </cell>
          <cell r="K61">
            <v>10000</v>
          </cell>
          <cell r="L61"/>
          <cell r="M61">
            <v>0</v>
          </cell>
          <cell r="N61">
            <v>10000</v>
          </cell>
          <cell r="Q61">
            <v>10000</v>
          </cell>
          <cell r="R61"/>
          <cell r="S61">
            <v>0</v>
          </cell>
          <cell r="T61">
            <v>10000</v>
          </cell>
        </row>
        <row r="62">
          <cell r="A62" t="str">
            <v>26059</v>
          </cell>
          <cell r="B62" t="str">
            <v>CUSICK</v>
          </cell>
          <cell r="C62">
            <v>10000</v>
          </cell>
          <cell r="D62">
            <v>5.9192134044475878E-4</v>
          </cell>
          <cell r="E62">
            <v>10376.399999999974</v>
          </cell>
          <cell r="F62"/>
          <cell r="G62">
            <v>0</v>
          </cell>
          <cell r="H62">
            <v>9996</v>
          </cell>
          <cell r="I62"/>
          <cell r="J62">
            <v>10000</v>
          </cell>
          <cell r="K62">
            <v>10000</v>
          </cell>
          <cell r="L62"/>
          <cell r="M62">
            <v>0</v>
          </cell>
          <cell r="N62">
            <v>10000</v>
          </cell>
          <cell r="Q62">
            <v>10000</v>
          </cell>
          <cell r="R62"/>
          <cell r="S62">
            <v>0</v>
          </cell>
          <cell r="T62">
            <v>10000</v>
          </cell>
        </row>
        <row r="63">
          <cell r="A63" t="str">
            <v>19007</v>
          </cell>
          <cell r="B63" t="str">
            <v>DAMMAN</v>
          </cell>
          <cell r="C63">
            <v>0</v>
          </cell>
          <cell r="D63">
            <v>0</v>
          </cell>
          <cell r="E63">
            <v>0</v>
          </cell>
          <cell r="F63"/>
          <cell r="G63">
            <v>0</v>
          </cell>
          <cell r="H63">
            <v>0</v>
          </cell>
          <cell r="I63"/>
          <cell r="J63">
            <v>0</v>
          </cell>
          <cell r="K63">
            <v>0</v>
          </cell>
          <cell r="L63"/>
          <cell r="M63">
            <v>0</v>
          </cell>
          <cell r="N63">
            <v>0</v>
          </cell>
          <cell r="Q63">
            <v>0</v>
          </cell>
          <cell r="R63"/>
          <cell r="S63">
            <v>0</v>
          </cell>
          <cell r="T63">
            <v>0</v>
          </cell>
        </row>
        <row r="64">
          <cell r="A64" t="str">
            <v>31330</v>
          </cell>
          <cell r="B64" t="str">
            <v>DARRINGTON</v>
          </cell>
          <cell r="C64">
            <v>10000</v>
          </cell>
          <cell r="D64">
            <v>6.822901753839128E-4</v>
          </cell>
          <cell r="E64">
            <v>11960.599999999975</v>
          </cell>
          <cell r="F64"/>
          <cell r="G64">
            <v>0</v>
          </cell>
          <cell r="H64">
            <v>11522.1</v>
          </cell>
          <cell r="I64"/>
          <cell r="J64">
            <v>0</v>
          </cell>
          <cell r="K64">
            <v>11521</v>
          </cell>
          <cell r="L64"/>
          <cell r="M64">
            <v>0</v>
          </cell>
          <cell r="N64">
            <v>11521</v>
          </cell>
          <cell r="Q64">
            <v>11521</v>
          </cell>
          <cell r="R64"/>
          <cell r="S64">
            <v>0</v>
          </cell>
          <cell r="T64">
            <v>11521</v>
          </cell>
        </row>
        <row r="65">
          <cell r="A65" t="str">
            <v>22207</v>
          </cell>
          <cell r="B65" t="str">
            <v>DAVENPORT</v>
          </cell>
          <cell r="C65">
            <v>10000</v>
          </cell>
          <cell r="D65">
            <v>6.1859207482520273E-4</v>
          </cell>
          <cell r="E65">
            <v>10843.899999999974</v>
          </cell>
          <cell r="F65"/>
          <cell r="G65">
            <v>0</v>
          </cell>
          <cell r="H65">
            <v>10446.299999999999</v>
          </cell>
          <cell r="I65"/>
          <cell r="J65">
            <v>0</v>
          </cell>
          <cell r="K65">
            <v>10445</v>
          </cell>
          <cell r="L65"/>
          <cell r="M65">
            <v>0</v>
          </cell>
          <cell r="N65">
            <v>10445</v>
          </cell>
          <cell r="Q65">
            <v>10445</v>
          </cell>
          <cell r="R65"/>
          <cell r="S65">
            <v>0</v>
          </cell>
          <cell r="T65">
            <v>10445</v>
          </cell>
        </row>
        <row r="66">
          <cell r="A66" t="str">
            <v>07002</v>
          </cell>
          <cell r="B66" t="str">
            <v>DAYTON</v>
          </cell>
          <cell r="C66">
            <v>10000</v>
          </cell>
          <cell r="D66">
            <v>6.2597653714258484E-4</v>
          </cell>
          <cell r="E66">
            <v>10973.399999999974</v>
          </cell>
          <cell r="F66"/>
          <cell r="G66">
            <v>0</v>
          </cell>
          <cell r="H66">
            <v>10571.1</v>
          </cell>
          <cell r="I66"/>
          <cell r="J66">
            <v>0</v>
          </cell>
          <cell r="K66">
            <v>10570</v>
          </cell>
          <cell r="L66"/>
          <cell r="M66">
            <v>0</v>
          </cell>
          <cell r="N66">
            <v>10570</v>
          </cell>
          <cell r="Q66">
            <v>10570</v>
          </cell>
          <cell r="R66"/>
          <cell r="S66">
            <v>0</v>
          </cell>
          <cell r="T66">
            <v>10570</v>
          </cell>
        </row>
        <row r="67">
          <cell r="A67" t="str">
            <v>32414</v>
          </cell>
          <cell r="B67" t="str">
            <v>DEER PARK</v>
          </cell>
          <cell r="C67">
            <v>10000</v>
          </cell>
          <cell r="D67">
            <v>2.1776459832911024E-3</v>
          </cell>
          <cell r="E67">
            <v>38174.299999999974</v>
          </cell>
          <cell r="F67"/>
          <cell r="G67">
            <v>0</v>
          </cell>
          <cell r="H67">
            <v>36774.800000000003</v>
          </cell>
          <cell r="I67"/>
          <cell r="J67">
            <v>0</v>
          </cell>
          <cell r="K67">
            <v>36773</v>
          </cell>
          <cell r="L67"/>
          <cell r="M67">
            <v>0</v>
          </cell>
          <cell r="N67">
            <v>36773</v>
          </cell>
          <cell r="Q67">
            <v>36773</v>
          </cell>
          <cell r="R67"/>
          <cell r="S67">
            <v>0</v>
          </cell>
          <cell r="T67">
            <v>36773</v>
          </cell>
        </row>
        <row r="68">
          <cell r="A68" t="str">
            <v>27343</v>
          </cell>
          <cell r="B68" t="str">
            <v>DIERINGER</v>
          </cell>
          <cell r="C68">
            <v>10000</v>
          </cell>
          <cell r="D68">
            <v>4.5503520790820146E-4</v>
          </cell>
          <cell r="E68">
            <v>7976.7999999999738</v>
          </cell>
          <cell r="F68"/>
          <cell r="G68">
            <v>10000</v>
          </cell>
          <cell r="H68">
            <v>10000</v>
          </cell>
          <cell r="I68"/>
          <cell r="J68">
            <v>0</v>
          </cell>
          <cell r="K68">
            <v>10000</v>
          </cell>
          <cell r="L68"/>
          <cell r="M68">
            <v>0</v>
          </cell>
          <cell r="N68">
            <v>10000</v>
          </cell>
          <cell r="Q68">
            <v>10000</v>
          </cell>
          <cell r="R68"/>
          <cell r="S68">
            <v>0</v>
          </cell>
          <cell r="T68">
            <v>10000</v>
          </cell>
        </row>
        <row r="69">
          <cell r="A69" t="str">
            <v>36101</v>
          </cell>
          <cell r="B69" t="str">
            <v>DIXIE</v>
          </cell>
          <cell r="C69">
            <v>10000</v>
          </cell>
          <cell r="D69">
            <v>9.9631148077020354E-5</v>
          </cell>
          <cell r="E69">
            <v>1746.4999999999739</v>
          </cell>
          <cell r="F69"/>
          <cell r="G69">
            <v>10000</v>
          </cell>
          <cell r="H69">
            <v>10000</v>
          </cell>
          <cell r="I69"/>
          <cell r="J69">
            <v>0</v>
          </cell>
          <cell r="K69">
            <v>10000</v>
          </cell>
          <cell r="L69"/>
          <cell r="M69">
            <v>0</v>
          </cell>
          <cell r="N69">
            <v>10000</v>
          </cell>
          <cell r="Q69">
            <v>10000</v>
          </cell>
          <cell r="R69"/>
          <cell r="S69">
            <v>0</v>
          </cell>
          <cell r="T69">
            <v>10000</v>
          </cell>
        </row>
        <row r="70">
          <cell r="A70" t="str">
            <v>32361</v>
          </cell>
          <cell r="B70" t="str">
            <v>EAST VALLEY (SPK)</v>
          </cell>
          <cell r="C70">
            <v>10000</v>
          </cell>
          <cell r="D70">
            <v>4.7965212502764027E-3</v>
          </cell>
          <cell r="E70">
            <v>84083.499999999971</v>
          </cell>
          <cell r="F70"/>
          <cell r="G70">
            <v>0</v>
          </cell>
          <cell r="H70">
            <v>81001</v>
          </cell>
          <cell r="I70"/>
          <cell r="J70">
            <v>0</v>
          </cell>
          <cell r="K70">
            <v>80997</v>
          </cell>
          <cell r="L70"/>
          <cell r="M70">
            <v>0</v>
          </cell>
          <cell r="N70">
            <v>80997</v>
          </cell>
          <cell r="Q70">
            <v>80997</v>
          </cell>
          <cell r="R70"/>
          <cell r="S70">
            <v>0</v>
          </cell>
          <cell r="T70">
            <v>80997</v>
          </cell>
        </row>
        <row r="71">
          <cell r="A71" t="str">
            <v>39090</v>
          </cell>
          <cell r="B71" t="str">
            <v>EAST VALLEY (YAK)</v>
          </cell>
          <cell r="C71">
            <v>10000</v>
          </cell>
          <cell r="D71">
            <v>2.6470692929404034E-3</v>
          </cell>
          <cell r="E71">
            <v>46403.299999999974</v>
          </cell>
          <cell r="F71"/>
          <cell r="G71">
            <v>0</v>
          </cell>
          <cell r="H71">
            <v>44702.1</v>
          </cell>
          <cell r="I71"/>
          <cell r="J71">
            <v>0</v>
          </cell>
          <cell r="K71">
            <v>44699</v>
          </cell>
          <cell r="L71"/>
          <cell r="M71">
            <v>0</v>
          </cell>
          <cell r="N71">
            <v>44699</v>
          </cell>
          <cell r="Q71">
            <v>44699</v>
          </cell>
          <cell r="R71"/>
          <cell r="S71">
            <v>0</v>
          </cell>
          <cell r="T71">
            <v>44699</v>
          </cell>
        </row>
        <row r="72">
          <cell r="A72" t="str">
            <v>09206</v>
          </cell>
          <cell r="B72" t="str">
            <v>EASTMONT</v>
          </cell>
          <cell r="C72">
            <v>10000</v>
          </cell>
          <cell r="D72">
            <v>6.1491428867282314E-3</v>
          </cell>
          <cell r="E72">
            <v>107795.09999999998</v>
          </cell>
          <cell r="F72"/>
          <cell r="G72">
            <v>0</v>
          </cell>
          <cell r="H72">
            <v>103843.4</v>
          </cell>
          <cell r="I72"/>
          <cell r="J72">
            <v>0</v>
          </cell>
          <cell r="K72">
            <v>103838</v>
          </cell>
          <cell r="L72"/>
          <cell r="M72">
            <v>0</v>
          </cell>
          <cell r="N72">
            <v>103838</v>
          </cell>
          <cell r="Q72">
            <v>103838</v>
          </cell>
          <cell r="R72"/>
          <cell r="S72">
            <v>0</v>
          </cell>
          <cell r="T72">
            <v>103838</v>
          </cell>
        </row>
        <row r="73">
          <cell r="A73" t="str">
            <v>19028</v>
          </cell>
          <cell r="B73" t="str">
            <v>EASTON</v>
          </cell>
          <cell r="C73">
            <v>10000</v>
          </cell>
          <cell r="D73">
            <v>7.1848585938061248E-5</v>
          </cell>
          <cell r="E73">
            <v>1259.4999999999739</v>
          </cell>
          <cell r="F73"/>
          <cell r="G73">
            <v>10000</v>
          </cell>
          <cell r="H73">
            <v>10000</v>
          </cell>
          <cell r="I73"/>
          <cell r="J73">
            <v>0</v>
          </cell>
          <cell r="K73">
            <v>10000</v>
          </cell>
          <cell r="L73"/>
          <cell r="M73">
            <v>0</v>
          </cell>
          <cell r="N73">
            <v>10000</v>
          </cell>
          <cell r="Q73">
            <v>10000</v>
          </cell>
          <cell r="R73"/>
          <cell r="S73">
            <v>0</v>
          </cell>
          <cell r="T73">
            <v>10000</v>
          </cell>
        </row>
        <row r="74">
          <cell r="A74" t="str">
            <v>27404</v>
          </cell>
          <cell r="B74" t="str">
            <v>EATONVILLE</v>
          </cell>
          <cell r="C74">
            <v>10000</v>
          </cell>
          <cell r="D74">
            <v>7.9618686151211766E-4</v>
          </cell>
          <cell r="E74">
            <v>13957.199999999975</v>
          </cell>
          <cell r="F74"/>
          <cell r="G74">
            <v>0</v>
          </cell>
          <cell r="H74">
            <v>13445.5</v>
          </cell>
          <cell r="I74"/>
          <cell r="J74">
            <v>0</v>
          </cell>
          <cell r="K74">
            <v>13444</v>
          </cell>
          <cell r="L74"/>
          <cell r="M74">
            <v>0</v>
          </cell>
          <cell r="N74">
            <v>13444</v>
          </cell>
          <cell r="Q74">
            <v>13444</v>
          </cell>
          <cell r="R74"/>
          <cell r="S74">
            <v>0</v>
          </cell>
          <cell r="T74">
            <v>13444</v>
          </cell>
        </row>
        <row r="75">
          <cell r="A75" t="str">
            <v>31015</v>
          </cell>
          <cell r="B75" t="str">
            <v>EDMONDS</v>
          </cell>
          <cell r="C75">
            <v>10000</v>
          </cell>
          <cell r="D75">
            <v>1.2111472446378078E-2</v>
          </cell>
          <cell r="E75">
            <v>212315.29999999996</v>
          </cell>
          <cell r="F75"/>
          <cell r="G75">
            <v>0</v>
          </cell>
          <cell r="H75">
            <v>204531.9</v>
          </cell>
          <cell r="I75"/>
          <cell r="J75">
            <v>0</v>
          </cell>
          <cell r="K75">
            <v>204522</v>
          </cell>
          <cell r="L75"/>
          <cell r="M75">
            <v>0</v>
          </cell>
          <cell r="N75">
            <v>204522</v>
          </cell>
          <cell r="Q75">
            <v>204522</v>
          </cell>
          <cell r="R75"/>
          <cell r="S75">
            <v>0</v>
          </cell>
          <cell r="T75">
            <v>204522</v>
          </cell>
        </row>
        <row r="76">
          <cell r="A76" t="str">
            <v>19401</v>
          </cell>
          <cell r="B76" t="str">
            <v>ELLENSBURG</v>
          </cell>
          <cell r="C76">
            <v>10000</v>
          </cell>
          <cell r="D76">
            <v>2.9994836741925848E-3</v>
          </cell>
          <cell r="E76">
            <v>52581.199999999968</v>
          </cell>
          <cell r="F76"/>
          <cell r="G76">
            <v>0</v>
          </cell>
          <cell r="H76">
            <v>50653.599999999999</v>
          </cell>
          <cell r="I76"/>
          <cell r="J76">
            <v>0</v>
          </cell>
          <cell r="K76">
            <v>50651</v>
          </cell>
          <cell r="L76"/>
          <cell r="M76">
            <v>0</v>
          </cell>
          <cell r="N76">
            <v>50651</v>
          </cell>
          <cell r="Q76">
            <v>50651</v>
          </cell>
          <cell r="R76"/>
          <cell r="S76">
            <v>0</v>
          </cell>
          <cell r="T76">
            <v>50651</v>
          </cell>
        </row>
        <row r="77">
          <cell r="A77" t="str">
            <v>14068</v>
          </cell>
          <cell r="B77" t="str">
            <v>ELMA</v>
          </cell>
          <cell r="C77">
            <v>10000</v>
          </cell>
          <cell r="D77">
            <v>1.8554304197790621E-3</v>
          </cell>
          <cell r="E77">
            <v>32525.799999999974</v>
          </cell>
          <cell r="F77"/>
          <cell r="G77">
            <v>0</v>
          </cell>
          <cell r="H77">
            <v>31333.4</v>
          </cell>
          <cell r="I77"/>
          <cell r="J77">
            <v>0</v>
          </cell>
          <cell r="K77">
            <v>31331</v>
          </cell>
          <cell r="L77"/>
          <cell r="M77">
            <v>0</v>
          </cell>
          <cell r="N77">
            <v>31331</v>
          </cell>
          <cell r="Q77">
            <v>31331</v>
          </cell>
          <cell r="R77"/>
          <cell r="S77">
            <v>0</v>
          </cell>
          <cell r="T77">
            <v>31331</v>
          </cell>
        </row>
        <row r="78">
          <cell r="A78" t="str">
            <v>38308</v>
          </cell>
          <cell r="B78" t="str">
            <v>ENDICOTT</v>
          </cell>
          <cell r="C78">
            <v>10000</v>
          </cell>
          <cell r="D78">
            <v>9.3446059010949894E-5</v>
          </cell>
          <cell r="E78">
            <v>1638.0999999999738</v>
          </cell>
          <cell r="F78"/>
          <cell r="G78">
            <v>10000</v>
          </cell>
          <cell r="H78">
            <v>10000</v>
          </cell>
          <cell r="I78"/>
          <cell r="J78">
            <v>0</v>
          </cell>
          <cell r="K78">
            <v>10000</v>
          </cell>
          <cell r="L78"/>
          <cell r="M78">
            <v>0</v>
          </cell>
          <cell r="N78">
            <v>10000</v>
          </cell>
          <cell r="Q78">
            <v>10000</v>
          </cell>
          <cell r="R78"/>
          <cell r="S78">
            <v>0</v>
          </cell>
          <cell r="T78">
            <v>10000</v>
          </cell>
        </row>
        <row r="79">
          <cell r="A79" t="str">
            <v>04127</v>
          </cell>
          <cell r="B79" t="str">
            <v>ENTIAT</v>
          </cell>
          <cell r="C79">
            <v>10000</v>
          </cell>
          <cell r="D79">
            <v>7.4123455568377472E-4</v>
          </cell>
          <cell r="E79">
            <v>12993.899999999974</v>
          </cell>
          <cell r="F79"/>
          <cell r="G79">
            <v>0</v>
          </cell>
          <cell r="H79">
            <v>12517.5</v>
          </cell>
          <cell r="I79"/>
          <cell r="J79">
            <v>0</v>
          </cell>
          <cell r="K79">
            <v>12516</v>
          </cell>
          <cell r="L79"/>
          <cell r="M79">
            <v>0</v>
          </cell>
          <cell r="N79">
            <v>12516</v>
          </cell>
          <cell r="Q79">
            <v>12516</v>
          </cell>
          <cell r="R79"/>
          <cell r="S79">
            <v>0</v>
          </cell>
          <cell r="T79">
            <v>12516</v>
          </cell>
        </row>
        <row r="80">
          <cell r="A80" t="str">
            <v>17216</v>
          </cell>
          <cell r="B80" t="str">
            <v>ENUMCLAW</v>
          </cell>
          <cell r="C80">
            <v>10000</v>
          </cell>
          <cell r="D80">
            <v>2.3657681154867923E-3</v>
          </cell>
          <cell r="E80">
            <v>41472.099999999969</v>
          </cell>
          <cell r="F80"/>
          <cell r="G80">
            <v>0</v>
          </cell>
          <cell r="H80">
            <v>39951.699999999997</v>
          </cell>
          <cell r="I80"/>
          <cell r="J80">
            <v>0</v>
          </cell>
          <cell r="K80">
            <v>39949</v>
          </cell>
          <cell r="L80"/>
          <cell r="M80">
            <v>0</v>
          </cell>
          <cell r="N80">
            <v>39949</v>
          </cell>
          <cell r="Q80">
            <v>39949</v>
          </cell>
          <cell r="R80"/>
          <cell r="S80">
            <v>0</v>
          </cell>
          <cell r="T80">
            <v>39949</v>
          </cell>
        </row>
        <row r="81">
          <cell r="A81" t="str">
            <v>13165</v>
          </cell>
          <cell r="B81" t="str">
            <v>EPHRATA</v>
          </cell>
          <cell r="C81">
            <v>10000</v>
          </cell>
          <cell r="D81">
            <v>2.4328586038913657E-3</v>
          </cell>
          <cell r="E81">
            <v>42648.199999999968</v>
          </cell>
          <cell r="F81"/>
          <cell r="G81">
            <v>0</v>
          </cell>
          <cell r="H81">
            <v>41084.699999999997</v>
          </cell>
          <cell r="I81"/>
          <cell r="J81">
            <v>0</v>
          </cell>
          <cell r="K81">
            <v>41082</v>
          </cell>
          <cell r="L81"/>
          <cell r="M81">
            <v>0</v>
          </cell>
          <cell r="N81">
            <v>41082</v>
          </cell>
          <cell r="Q81">
            <v>41082</v>
          </cell>
          <cell r="R81"/>
          <cell r="S81">
            <v>0</v>
          </cell>
          <cell r="T81">
            <v>41082</v>
          </cell>
        </row>
        <row r="82">
          <cell r="A82" t="str">
            <v>21036</v>
          </cell>
          <cell r="B82" t="str">
            <v>EVALINE</v>
          </cell>
          <cell r="C82">
            <v>10000</v>
          </cell>
          <cell r="D82">
            <v>3.9491334073022712E-4</v>
          </cell>
          <cell r="E82">
            <v>6922.7999999999738</v>
          </cell>
          <cell r="F82"/>
          <cell r="G82">
            <v>10000</v>
          </cell>
          <cell r="H82">
            <v>10000</v>
          </cell>
          <cell r="I82"/>
          <cell r="J82">
            <v>0</v>
          </cell>
          <cell r="K82">
            <v>10000</v>
          </cell>
          <cell r="L82"/>
          <cell r="M82">
            <v>0</v>
          </cell>
          <cell r="N82">
            <v>10000</v>
          </cell>
          <cell r="Q82">
            <v>10000</v>
          </cell>
          <cell r="R82"/>
          <cell r="S82">
            <v>0</v>
          </cell>
          <cell r="T82">
            <v>10000</v>
          </cell>
        </row>
        <row r="83">
          <cell r="A83" t="str">
            <v>31002</v>
          </cell>
          <cell r="B83" t="str">
            <v>EVERETT</v>
          </cell>
          <cell r="C83">
            <v>10000</v>
          </cell>
          <cell r="D83">
            <v>1.3709431571842729E-2</v>
          </cell>
          <cell r="E83">
            <v>240327.69999999998</v>
          </cell>
          <cell r="F83"/>
          <cell r="G83">
            <v>0</v>
          </cell>
          <cell r="H83">
            <v>231517.4</v>
          </cell>
          <cell r="I83"/>
          <cell r="J83">
            <v>0</v>
          </cell>
          <cell r="K83">
            <v>231506</v>
          </cell>
          <cell r="L83"/>
          <cell r="M83">
            <v>0</v>
          </cell>
          <cell r="N83">
            <v>231506</v>
          </cell>
          <cell r="Q83">
            <v>231506</v>
          </cell>
          <cell r="R83"/>
          <cell r="S83">
            <v>0</v>
          </cell>
          <cell r="T83">
            <v>231506</v>
          </cell>
        </row>
        <row r="84">
          <cell r="A84" t="str">
            <v>06114</v>
          </cell>
          <cell r="B84" t="str">
            <v>EVERGREEN (CLARK)</v>
          </cell>
          <cell r="C84">
            <v>10000</v>
          </cell>
          <cell r="D84">
            <v>2.4417313395862877E-2</v>
          </cell>
          <cell r="E84">
            <v>428037.9</v>
          </cell>
          <cell r="F84"/>
          <cell r="G84">
            <v>0</v>
          </cell>
          <cell r="H84">
            <v>412346.3</v>
          </cell>
          <cell r="I84"/>
          <cell r="J84">
            <v>0</v>
          </cell>
          <cell r="K84">
            <v>412326</v>
          </cell>
          <cell r="L84"/>
          <cell r="M84">
            <v>0</v>
          </cell>
          <cell r="N84">
            <v>412326</v>
          </cell>
          <cell r="Q84">
            <v>412326</v>
          </cell>
          <cell r="R84"/>
          <cell r="S84">
            <v>0</v>
          </cell>
          <cell r="T84">
            <v>412326</v>
          </cell>
        </row>
        <row r="85">
          <cell r="A85" t="str">
            <v>33205</v>
          </cell>
          <cell r="B85" t="str">
            <v>EVERGREEN (STEV)</v>
          </cell>
          <cell r="C85">
            <v>10000</v>
          </cell>
          <cell r="D85">
            <v>1.184052790072229E-5</v>
          </cell>
          <cell r="E85">
            <v>207.4999999999738</v>
          </cell>
          <cell r="F85"/>
          <cell r="G85">
            <v>10000</v>
          </cell>
          <cell r="H85">
            <v>10000</v>
          </cell>
          <cell r="I85"/>
          <cell r="J85">
            <v>0</v>
          </cell>
          <cell r="K85">
            <v>10000</v>
          </cell>
          <cell r="L85"/>
          <cell r="M85">
            <v>0</v>
          </cell>
          <cell r="N85">
            <v>10000</v>
          </cell>
          <cell r="Q85">
            <v>10000</v>
          </cell>
          <cell r="R85"/>
          <cell r="S85">
            <v>0</v>
          </cell>
          <cell r="T85">
            <v>10000</v>
          </cell>
        </row>
        <row r="86">
          <cell r="A86" t="str">
            <v>17210</v>
          </cell>
          <cell r="B86" t="str">
            <v>FEDERAL WAY</v>
          </cell>
          <cell r="C86">
            <v>10000</v>
          </cell>
          <cell r="D86">
            <v>3.1544146837043506E-2</v>
          </cell>
          <cell r="E86">
            <v>552972.1</v>
          </cell>
          <cell r="F86"/>
          <cell r="G86">
            <v>0</v>
          </cell>
          <cell r="H86">
            <v>532700.5</v>
          </cell>
          <cell r="I86"/>
          <cell r="J86">
            <v>0</v>
          </cell>
          <cell r="K86">
            <v>532675</v>
          </cell>
          <cell r="L86"/>
          <cell r="M86">
            <v>0</v>
          </cell>
          <cell r="N86">
            <v>532675</v>
          </cell>
          <cell r="Q86">
            <v>532675</v>
          </cell>
          <cell r="R86"/>
          <cell r="S86">
            <v>0</v>
          </cell>
          <cell r="T86">
            <v>532675</v>
          </cell>
        </row>
        <row r="87">
          <cell r="A87" t="str">
            <v>37502</v>
          </cell>
          <cell r="B87" t="str">
            <v>FERNDALE</v>
          </cell>
          <cell r="C87">
            <v>10000</v>
          </cell>
          <cell r="D87">
            <v>4.2524785398420327E-3</v>
          </cell>
          <cell r="E87">
            <v>74546.299999999974</v>
          </cell>
          <cell r="F87"/>
          <cell r="G87">
            <v>0</v>
          </cell>
          <cell r="H87">
            <v>71813.399999999994</v>
          </cell>
          <cell r="I87"/>
          <cell r="J87">
            <v>0</v>
          </cell>
          <cell r="K87">
            <v>71810</v>
          </cell>
          <cell r="L87"/>
          <cell r="M87">
            <v>0</v>
          </cell>
          <cell r="N87">
            <v>71810</v>
          </cell>
          <cell r="Q87">
            <v>71810</v>
          </cell>
          <cell r="R87"/>
          <cell r="S87">
            <v>0</v>
          </cell>
          <cell r="T87">
            <v>71810</v>
          </cell>
        </row>
        <row r="88">
          <cell r="A88" t="str">
            <v>27417</v>
          </cell>
          <cell r="B88" t="str">
            <v>FIFE</v>
          </cell>
          <cell r="C88">
            <v>10000</v>
          </cell>
          <cell r="D88">
            <v>2.3126805286550144E-3</v>
          </cell>
          <cell r="E88">
            <v>40541.499999999971</v>
          </cell>
          <cell r="F88"/>
          <cell r="G88">
            <v>0</v>
          </cell>
          <cell r="H88">
            <v>39055.199999999997</v>
          </cell>
          <cell r="I88"/>
          <cell r="J88">
            <v>0</v>
          </cell>
          <cell r="K88">
            <v>39053</v>
          </cell>
          <cell r="L88"/>
          <cell r="M88">
            <v>0</v>
          </cell>
          <cell r="N88">
            <v>39053</v>
          </cell>
          <cell r="Q88">
            <v>39053</v>
          </cell>
          <cell r="R88"/>
          <cell r="S88">
            <v>0</v>
          </cell>
          <cell r="T88">
            <v>39053</v>
          </cell>
        </row>
        <row r="89">
          <cell r="A89" t="str">
            <v>03053</v>
          </cell>
          <cell r="B89" t="str">
            <v>FINLEY</v>
          </cell>
          <cell r="C89">
            <v>10000</v>
          </cell>
          <cell r="D89">
            <v>7.8240282367131374E-4</v>
          </cell>
          <cell r="E89">
            <v>13715.599999999975</v>
          </cell>
          <cell r="F89"/>
          <cell r="G89">
            <v>0</v>
          </cell>
          <cell r="H89">
            <v>13212.7</v>
          </cell>
          <cell r="I89"/>
          <cell r="J89">
            <v>0</v>
          </cell>
          <cell r="K89">
            <v>13212</v>
          </cell>
          <cell r="L89"/>
          <cell r="M89">
            <v>0</v>
          </cell>
          <cell r="N89">
            <v>13212</v>
          </cell>
          <cell r="Q89">
            <v>13212</v>
          </cell>
          <cell r="R89"/>
          <cell r="S89">
            <v>0</v>
          </cell>
          <cell r="T89">
            <v>13212</v>
          </cell>
        </row>
        <row r="90">
          <cell r="A90" t="str">
            <v>27402</v>
          </cell>
          <cell r="B90" t="str">
            <v>FRANKLIN PIERCE</v>
          </cell>
          <cell r="C90">
            <v>10000</v>
          </cell>
          <cell r="D90">
            <v>9.7024787438230314E-3</v>
          </cell>
          <cell r="E90">
            <v>170085.39999999997</v>
          </cell>
          <cell r="F90"/>
          <cell r="G90">
            <v>0</v>
          </cell>
          <cell r="H90">
            <v>163850.20000000001</v>
          </cell>
          <cell r="I90"/>
          <cell r="J90">
            <v>0</v>
          </cell>
          <cell r="K90">
            <v>163842</v>
          </cell>
          <cell r="L90"/>
          <cell r="M90">
            <v>0</v>
          </cell>
          <cell r="N90">
            <v>163842</v>
          </cell>
          <cell r="Q90">
            <v>163842</v>
          </cell>
          <cell r="R90"/>
          <cell r="S90">
            <v>0</v>
          </cell>
          <cell r="T90">
            <v>163842</v>
          </cell>
        </row>
        <row r="91">
          <cell r="A91" t="str">
            <v>32358</v>
          </cell>
          <cell r="B91" t="str">
            <v>FREEMAN</v>
          </cell>
          <cell r="C91">
            <v>10000</v>
          </cell>
          <cell r="D91">
            <v>3.0655367485075199E-4</v>
          </cell>
          <cell r="E91">
            <v>5373.8999999999733</v>
          </cell>
          <cell r="F91"/>
          <cell r="G91">
            <v>10000</v>
          </cell>
          <cell r="H91">
            <v>10000</v>
          </cell>
          <cell r="I91"/>
          <cell r="J91">
            <v>0</v>
          </cell>
          <cell r="K91">
            <v>10000</v>
          </cell>
          <cell r="L91"/>
          <cell r="M91">
            <v>0</v>
          </cell>
          <cell r="N91">
            <v>10000</v>
          </cell>
          <cell r="Q91">
            <v>10000</v>
          </cell>
          <cell r="R91"/>
          <cell r="S91">
            <v>0</v>
          </cell>
          <cell r="T91">
            <v>10000</v>
          </cell>
        </row>
        <row r="92">
          <cell r="A92" t="str">
            <v>38302</v>
          </cell>
          <cell r="B92" t="str">
            <v>GARFIELD</v>
          </cell>
          <cell r="C92">
            <v>10000</v>
          </cell>
          <cell r="D92">
            <v>3.0511792876888991E-4</v>
          </cell>
          <cell r="E92">
            <v>5348.6999999999734</v>
          </cell>
          <cell r="F92"/>
          <cell r="G92">
            <v>10000</v>
          </cell>
          <cell r="H92">
            <v>10000</v>
          </cell>
          <cell r="I92"/>
          <cell r="J92">
            <v>0</v>
          </cell>
          <cell r="K92">
            <v>10000</v>
          </cell>
          <cell r="L92"/>
          <cell r="M92">
            <v>0</v>
          </cell>
          <cell r="N92">
            <v>10000</v>
          </cell>
          <cell r="Q92">
            <v>10000</v>
          </cell>
          <cell r="R92"/>
          <cell r="S92">
            <v>0</v>
          </cell>
          <cell r="T92">
            <v>10000</v>
          </cell>
        </row>
        <row r="93">
          <cell r="A93" t="str">
            <v>20401</v>
          </cell>
          <cell r="B93" t="str">
            <v>GLENWOOD</v>
          </cell>
          <cell r="C93">
            <v>0</v>
          </cell>
          <cell r="D93">
            <v>0</v>
          </cell>
          <cell r="E93">
            <v>0</v>
          </cell>
          <cell r="F93"/>
          <cell r="G93">
            <v>0</v>
          </cell>
          <cell r="H93">
            <v>0</v>
          </cell>
          <cell r="I93"/>
          <cell r="J93">
            <v>0</v>
          </cell>
          <cell r="K93">
            <v>0</v>
          </cell>
          <cell r="L93"/>
          <cell r="M93">
            <v>0</v>
          </cell>
          <cell r="N93">
            <v>0</v>
          </cell>
          <cell r="Q93">
            <v>0</v>
          </cell>
          <cell r="R93"/>
          <cell r="S93">
            <v>0</v>
          </cell>
          <cell r="T93">
            <v>0</v>
          </cell>
        </row>
        <row r="94">
          <cell r="A94" t="str">
            <v>20404</v>
          </cell>
          <cell r="B94" t="str">
            <v>GOLDENDALE</v>
          </cell>
          <cell r="C94">
            <v>10000</v>
          </cell>
          <cell r="D94">
            <v>1.6585362292051659E-3</v>
          </cell>
          <cell r="E94">
            <v>29074.299999999974</v>
          </cell>
          <cell r="F94"/>
          <cell r="G94">
            <v>0</v>
          </cell>
          <cell r="H94">
            <v>28008.400000000001</v>
          </cell>
          <cell r="I94"/>
          <cell r="J94">
            <v>0</v>
          </cell>
          <cell r="K94">
            <v>28007</v>
          </cell>
          <cell r="L94"/>
          <cell r="M94">
            <v>0</v>
          </cell>
          <cell r="N94">
            <v>28007</v>
          </cell>
          <cell r="Q94">
            <v>28007</v>
          </cell>
          <cell r="R94"/>
          <cell r="S94">
            <v>0</v>
          </cell>
          <cell r="T94">
            <v>28007</v>
          </cell>
        </row>
        <row r="95">
          <cell r="A95" t="str">
            <v>13301</v>
          </cell>
          <cell r="B95" t="str">
            <v>GRAND COULEE</v>
          </cell>
          <cell r="C95">
            <v>10000</v>
          </cell>
          <cell r="D95">
            <v>8.160159156305176E-4</v>
          </cell>
          <cell r="E95">
            <v>14304.799999999974</v>
          </cell>
          <cell r="F95"/>
          <cell r="G95">
            <v>0</v>
          </cell>
          <cell r="H95">
            <v>13780.3</v>
          </cell>
          <cell r="I95"/>
          <cell r="J95">
            <v>0</v>
          </cell>
          <cell r="K95">
            <v>13779</v>
          </cell>
          <cell r="L95"/>
          <cell r="M95">
            <v>0</v>
          </cell>
          <cell r="N95">
            <v>13779</v>
          </cell>
          <cell r="Q95">
            <v>13779</v>
          </cell>
          <cell r="R95"/>
          <cell r="S95">
            <v>0</v>
          </cell>
          <cell r="T95">
            <v>13779</v>
          </cell>
        </row>
        <row r="96">
          <cell r="A96" t="str">
            <v>39200</v>
          </cell>
          <cell r="B96" t="str">
            <v>GRANDVIEW</v>
          </cell>
          <cell r="C96">
            <v>10000</v>
          </cell>
          <cell r="D96">
            <v>4.7582244744525885E-3</v>
          </cell>
          <cell r="E96">
            <v>83412.099999999977</v>
          </cell>
          <cell r="F96"/>
          <cell r="G96">
            <v>0</v>
          </cell>
          <cell r="H96">
            <v>80354.2</v>
          </cell>
          <cell r="I96"/>
          <cell r="J96">
            <v>0</v>
          </cell>
          <cell r="K96">
            <v>80350</v>
          </cell>
          <cell r="L96"/>
          <cell r="M96">
            <v>0</v>
          </cell>
          <cell r="N96">
            <v>80350</v>
          </cell>
          <cell r="Q96">
            <v>80350</v>
          </cell>
          <cell r="R96"/>
          <cell r="S96">
            <v>0</v>
          </cell>
          <cell r="T96">
            <v>80350</v>
          </cell>
        </row>
        <row r="97">
          <cell r="A97" t="str">
            <v>39204</v>
          </cell>
          <cell r="B97" t="str">
            <v>GRANGER</v>
          </cell>
          <cell r="C97">
            <v>10000</v>
          </cell>
          <cell r="D97">
            <v>3.8587864587363162E-3</v>
          </cell>
          <cell r="E97">
            <v>67644.899999999965</v>
          </cell>
          <cell r="F97"/>
          <cell r="G97">
            <v>0</v>
          </cell>
          <cell r="H97">
            <v>65165</v>
          </cell>
          <cell r="I97"/>
          <cell r="J97">
            <v>0</v>
          </cell>
          <cell r="K97">
            <v>65161</v>
          </cell>
          <cell r="L97"/>
          <cell r="M97">
            <v>0</v>
          </cell>
          <cell r="N97">
            <v>65161</v>
          </cell>
          <cell r="Q97">
            <v>65161</v>
          </cell>
          <cell r="R97"/>
          <cell r="S97">
            <v>0</v>
          </cell>
          <cell r="T97">
            <v>65161</v>
          </cell>
        </row>
        <row r="98">
          <cell r="A98" t="str">
            <v>31332</v>
          </cell>
          <cell r="B98" t="str">
            <v>GRANITE FALLS</v>
          </cell>
          <cell r="C98">
            <v>10000</v>
          </cell>
          <cell r="D98">
            <v>8.7922376142956745E-4</v>
          </cell>
          <cell r="E98">
            <v>15412.799999999974</v>
          </cell>
          <cell r="F98"/>
          <cell r="G98">
            <v>0</v>
          </cell>
          <cell r="H98">
            <v>14847.7</v>
          </cell>
          <cell r="I98"/>
          <cell r="J98">
            <v>0</v>
          </cell>
          <cell r="K98">
            <v>14846</v>
          </cell>
          <cell r="L98"/>
          <cell r="M98">
            <v>0</v>
          </cell>
          <cell r="N98">
            <v>14846</v>
          </cell>
          <cell r="Q98">
            <v>14846</v>
          </cell>
          <cell r="R98"/>
          <cell r="S98">
            <v>0</v>
          </cell>
          <cell r="T98">
            <v>14846</v>
          </cell>
        </row>
        <row r="99">
          <cell r="A99" t="str">
            <v>23054</v>
          </cell>
          <cell r="B99" t="str">
            <v>GRAPEVIEW</v>
          </cell>
          <cell r="C99">
            <v>10000</v>
          </cell>
          <cell r="D99">
            <v>2.7190316880190999E-4</v>
          </cell>
          <cell r="E99">
            <v>4766.3999999999733</v>
          </cell>
          <cell r="F99"/>
          <cell r="G99">
            <v>10000</v>
          </cell>
          <cell r="H99">
            <v>10000</v>
          </cell>
          <cell r="I99"/>
          <cell r="J99">
            <v>0</v>
          </cell>
          <cell r="K99">
            <v>10000</v>
          </cell>
          <cell r="L99"/>
          <cell r="M99">
            <v>0</v>
          </cell>
          <cell r="N99">
            <v>10000</v>
          </cell>
          <cell r="Q99">
            <v>10000</v>
          </cell>
          <cell r="R99"/>
          <cell r="S99">
            <v>0</v>
          </cell>
          <cell r="T99">
            <v>10000</v>
          </cell>
        </row>
        <row r="100">
          <cell r="A100" t="str">
            <v>32312</v>
          </cell>
          <cell r="B100" t="str">
            <v>GREAT NORTHERN</v>
          </cell>
          <cell r="C100">
            <v>10000</v>
          </cell>
          <cell r="D100">
            <v>9.4483473100588039E-5</v>
          </cell>
          <cell r="E100">
            <v>1656.2999999999738</v>
          </cell>
          <cell r="F100"/>
          <cell r="G100">
            <v>10000</v>
          </cell>
          <cell r="H100">
            <v>10000</v>
          </cell>
          <cell r="I100"/>
          <cell r="J100">
            <v>0</v>
          </cell>
          <cell r="K100">
            <v>10000</v>
          </cell>
          <cell r="L100"/>
          <cell r="M100">
            <v>0</v>
          </cell>
          <cell r="N100">
            <v>10000</v>
          </cell>
          <cell r="Q100">
            <v>10000</v>
          </cell>
          <cell r="R100"/>
          <cell r="S100">
            <v>0</v>
          </cell>
          <cell r="T100">
            <v>10000</v>
          </cell>
        </row>
        <row r="101">
          <cell r="A101" t="str">
            <v>06103</v>
          </cell>
          <cell r="B101" t="str">
            <v>GREEN MOUNTAIN</v>
          </cell>
          <cell r="C101">
            <v>10000</v>
          </cell>
          <cell r="D101">
            <v>7.3266822921364027E-5</v>
          </cell>
          <cell r="E101">
            <v>1284.2999999999738</v>
          </cell>
          <cell r="F101"/>
          <cell r="G101">
            <v>10000</v>
          </cell>
          <cell r="H101">
            <v>10000</v>
          </cell>
          <cell r="I101"/>
          <cell r="J101">
            <v>0</v>
          </cell>
          <cell r="K101">
            <v>10000</v>
          </cell>
          <cell r="L101"/>
          <cell r="M101">
            <v>0</v>
          </cell>
          <cell r="N101">
            <v>10000</v>
          </cell>
          <cell r="Q101">
            <v>10000</v>
          </cell>
          <cell r="R101"/>
          <cell r="S101">
            <v>0</v>
          </cell>
          <cell r="T101">
            <v>10000</v>
          </cell>
        </row>
        <row r="102">
          <cell r="A102" t="str">
            <v>34324</v>
          </cell>
          <cell r="B102" t="str">
            <v>GRIFFIN</v>
          </cell>
          <cell r="C102">
            <v>10000</v>
          </cell>
          <cell r="D102">
            <v>1.5420263101169866E-4</v>
          </cell>
          <cell r="E102">
            <v>2703.0999999999735</v>
          </cell>
          <cell r="F102"/>
          <cell r="G102">
            <v>10000</v>
          </cell>
          <cell r="H102">
            <v>10000</v>
          </cell>
          <cell r="I102"/>
          <cell r="J102">
            <v>0</v>
          </cell>
          <cell r="K102">
            <v>10000</v>
          </cell>
          <cell r="L102"/>
          <cell r="M102">
            <v>0</v>
          </cell>
          <cell r="N102">
            <v>10000</v>
          </cell>
          <cell r="Q102">
            <v>10000</v>
          </cell>
          <cell r="R102"/>
          <cell r="S102">
            <v>0</v>
          </cell>
          <cell r="T102">
            <v>10000</v>
          </cell>
        </row>
        <row r="103">
          <cell r="A103" t="str">
            <v>22204</v>
          </cell>
          <cell r="B103" t="str">
            <v>HARRINGTON</v>
          </cell>
          <cell r="C103">
            <v>10000</v>
          </cell>
          <cell r="D103">
            <v>1.5464473575032081E-4</v>
          </cell>
          <cell r="E103">
            <v>2710.8999999999737</v>
          </cell>
          <cell r="F103"/>
          <cell r="G103">
            <v>10000</v>
          </cell>
          <cell r="H103">
            <v>10000</v>
          </cell>
          <cell r="I103"/>
          <cell r="J103">
            <v>0</v>
          </cell>
          <cell r="K103">
            <v>10000</v>
          </cell>
          <cell r="L103"/>
          <cell r="M103">
            <v>0</v>
          </cell>
          <cell r="N103">
            <v>10000</v>
          </cell>
          <cell r="Q103">
            <v>10000</v>
          </cell>
          <cell r="R103"/>
          <cell r="S103">
            <v>0</v>
          </cell>
          <cell r="T103">
            <v>10000</v>
          </cell>
        </row>
        <row r="104">
          <cell r="A104" t="str">
            <v>39203</v>
          </cell>
          <cell r="B104" t="str">
            <v>HIGHLAND</v>
          </cell>
          <cell r="C104">
            <v>10000</v>
          </cell>
          <cell r="D104">
            <v>1.2271601907252099E-3</v>
          </cell>
          <cell r="E104">
            <v>21512.199999999975</v>
          </cell>
          <cell r="F104"/>
          <cell r="G104">
            <v>0</v>
          </cell>
          <cell r="H104">
            <v>20723.5</v>
          </cell>
          <cell r="I104"/>
          <cell r="J104">
            <v>0</v>
          </cell>
          <cell r="K104">
            <v>20722</v>
          </cell>
          <cell r="L104"/>
          <cell r="M104">
            <v>0</v>
          </cell>
          <cell r="N104">
            <v>20722</v>
          </cell>
          <cell r="Q104">
            <v>20722</v>
          </cell>
          <cell r="R104"/>
          <cell r="S104">
            <v>0</v>
          </cell>
          <cell r="T104">
            <v>20722</v>
          </cell>
        </row>
        <row r="105">
          <cell r="A105" t="str">
            <v>17401</v>
          </cell>
          <cell r="B105" t="str">
            <v>HIGHLINE</v>
          </cell>
          <cell r="C105">
            <v>10000</v>
          </cell>
          <cell r="D105">
            <v>3.2574404082645537E-2</v>
          </cell>
          <cell r="E105">
            <v>571032.6</v>
          </cell>
          <cell r="F105"/>
          <cell r="G105">
            <v>0</v>
          </cell>
          <cell r="H105">
            <v>550098.9</v>
          </cell>
          <cell r="I105"/>
          <cell r="J105">
            <v>0</v>
          </cell>
          <cell r="K105">
            <v>550072</v>
          </cell>
          <cell r="L105"/>
          <cell r="M105">
            <v>0</v>
          </cell>
          <cell r="N105">
            <v>550072</v>
          </cell>
          <cell r="Q105">
            <v>550072</v>
          </cell>
          <cell r="R105"/>
          <cell r="S105">
            <v>0</v>
          </cell>
          <cell r="T105">
            <v>550072</v>
          </cell>
        </row>
        <row r="106">
          <cell r="A106" t="str">
            <v>06098</v>
          </cell>
          <cell r="B106" t="str">
            <v>HOCKINSON</v>
          </cell>
          <cell r="C106">
            <v>10000</v>
          </cell>
          <cell r="D106">
            <v>3.0847092114299465E-4</v>
          </cell>
          <cell r="E106">
            <v>5407.4999999999736</v>
          </cell>
          <cell r="F106"/>
          <cell r="G106">
            <v>10000</v>
          </cell>
          <cell r="H106">
            <v>10000</v>
          </cell>
          <cell r="I106"/>
          <cell r="J106">
            <v>0</v>
          </cell>
          <cell r="K106">
            <v>10000</v>
          </cell>
          <cell r="L106"/>
          <cell r="M106">
            <v>0</v>
          </cell>
          <cell r="N106">
            <v>10000</v>
          </cell>
          <cell r="Q106">
            <v>10000</v>
          </cell>
          <cell r="R106"/>
          <cell r="S106">
            <v>0</v>
          </cell>
          <cell r="T106">
            <v>10000</v>
          </cell>
        </row>
        <row r="107">
          <cell r="A107" t="str">
            <v>23404</v>
          </cell>
          <cell r="B107" t="str">
            <v>HOOD CANAL</v>
          </cell>
          <cell r="C107">
            <v>10000</v>
          </cell>
          <cell r="D107">
            <v>8.3380078249212003E-4</v>
          </cell>
          <cell r="E107">
            <v>14616.599999999975</v>
          </cell>
          <cell r="F107"/>
          <cell r="G107">
            <v>0</v>
          </cell>
          <cell r="H107">
            <v>14080.7</v>
          </cell>
          <cell r="I107"/>
          <cell r="J107">
            <v>0</v>
          </cell>
          <cell r="K107">
            <v>14080</v>
          </cell>
          <cell r="L107"/>
          <cell r="M107">
            <v>0</v>
          </cell>
          <cell r="N107">
            <v>14080</v>
          </cell>
          <cell r="Q107">
            <v>14080</v>
          </cell>
          <cell r="R107"/>
          <cell r="S107">
            <v>0</v>
          </cell>
          <cell r="T107">
            <v>14080</v>
          </cell>
        </row>
        <row r="108">
          <cell r="A108" t="str">
            <v>14028</v>
          </cell>
          <cell r="B108" t="str">
            <v>HOQUIAM</v>
          </cell>
          <cell r="C108">
            <v>10000</v>
          </cell>
          <cell r="D108">
            <v>2.8095624821199276E-3</v>
          </cell>
          <cell r="E108">
            <v>49251.899999999972</v>
          </cell>
          <cell r="F108"/>
          <cell r="G108">
            <v>0</v>
          </cell>
          <cell r="H108">
            <v>47446.3</v>
          </cell>
          <cell r="I108"/>
          <cell r="J108">
            <v>0</v>
          </cell>
          <cell r="K108">
            <v>47444</v>
          </cell>
          <cell r="L108"/>
          <cell r="M108">
            <v>0</v>
          </cell>
          <cell r="N108">
            <v>47444</v>
          </cell>
          <cell r="Q108">
            <v>47444</v>
          </cell>
          <cell r="R108"/>
          <cell r="S108">
            <v>0</v>
          </cell>
          <cell r="T108">
            <v>47444</v>
          </cell>
        </row>
        <row r="109">
          <cell r="A109" t="str">
            <v>27902</v>
          </cell>
          <cell r="B109" t="str">
            <v>IMPACT COMMENCEMENT BAY CHARTER</v>
          </cell>
          <cell r="C109">
            <v>0</v>
          </cell>
          <cell r="D109">
            <v>0</v>
          </cell>
          <cell r="E109">
            <v>0</v>
          </cell>
          <cell r="F109"/>
          <cell r="G109">
            <v>0</v>
          </cell>
          <cell r="H109">
            <v>0</v>
          </cell>
          <cell r="I109"/>
          <cell r="J109">
            <v>0</v>
          </cell>
          <cell r="K109">
            <v>0</v>
          </cell>
          <cell r="L109"/>
          <cell r="M109">
            <v>0</v>
          </cell>
          <cell r="N109">
            <v>0</v>
          </cell>
          <cell r="Q109">
            <v>0</v>
          </cell>
          <cell r="R109"/>
          <cell r="S109">
            <v>0</v>
          </cell>
          <cell r="T109">
            <v>0</v>
          </cell>
        </row>
        <row r="110">
          <cell r="A110" t="str">
            <v>17911</v>
          </cell>
          <cell r="B110" t="str">
            <v>IMPACT PUGET SOUND CHARTER</v>
          </cell>
          <cell r="C110">
            <v>10000</v>
          </cell>
          <cell r="D110">
            <v>3.9837576497032739E-4</v>
          </cell>
          <cell r="E110">
            <v>6983.4999999999736</v>
          </cell>
          <cell r="F110"/>
          <cell r="G110">
            <v>10000</v>
          </cell>
          <cell r="H110">
            <v>10000</v>
          </cell>
          <cell r="I110"/>
          <cell r="J110">
            <v>0</v>
          </cell>
          <cell r="K110">
            <v>10000</v>
          </cell>
          <cell r="L110"/>
          <cell r="M110">
            <v>0</v>
          </cell>
          <cell r="N110">
            <v>10000</v>
          </cell>
          <cell r="Q110">
            <v>10000</v>
          </cell>
          <cell r="R110"/>
          <cell r="S110">
            <v>0</v>
          </cell>
          <cell r="T110">
            <v>10000</v>
          </cell>
        </row>
        <row r="111">
          <cell r="A111" t="str">
            <v>17916</v>
          </cell>
          <cell r="B111" t="str">
            <v>IMPACT SALISH SEA CHARTER</v>
          </cell>
          <cell r="C111">
            <v>10000</v>
          </cell>
          <cell r="D111">
            <v>3.2632144712419446E-4</v>
          </cell>
          <cell r="E111">
            <v>5720.3999999999733</v>
          </cell>
          <cell r="F111"/>
          <cell r="G111">
            <v>10000</v>
          </cell>
          <cell r="H111">
            <v>10000</v>
          </cell>
          <cell r="I111"/>
          <cell r="J111">
            <v>0</v>
          </cell>
          <cell r="K111">
            <v>10000</v>
          </cell>
          <cell r="L111"/>
          <cell r="M111">
            <v>0</v>
          </cell>
          <cell r="N111">
            <v>10000</v>
          </cell>
          <cell r="Q111">
            <v>10000</v>
          </cell>
          <cell r="R111"/>
          <cell r="S111">
            <v>0</v>
          </cell>
          <cell r="T111">
            <v>10000</v>
          </cell>
        </row>
        <row r="112">
          <cell r="A112" t="str">
            <v>10070</v>
          </cell>
          <cell r="B112" t="str">
            <v>INCHELIUM</v>
          </cell>
          <cell r="C112">
            <v>10000</v>
          </cell>
          <cell r="D112">
            <v>4.8737451294721677E-4</v>
          </cell>
          <cell r="E112">
            <v>8543.6999999999753</v>
          </cell>
          <cell r="F112"/>
          <cell r="G112">
            <v>10000</v>
          </cell>
          <cell r="H112">
            <v>10000</v>
          </cell>
          <cell r="I112"/>
          <cell r="J112">
            <v>0</v>
          </cell>
          <cell r="K112">
            <v>10000</v>
          </cell>
          <cell r="L112"/>
          <cell r="M112">
            <v>0</v>
          </cell>
          <cell r="N112">
            <v>10000</v>
          </cell>
          <cell r="Q112">
            <v>10000</v>
          </cell>
          <cell r="R112"/>
          <cell r="S112">
            <v>0</v>
          </cell>
          <cell r="T112">
            <v>10000</v>
          </cell>
        </row>
        <row r="113">
          <cell r="A113" t="str">
            <v>31063</v>
          </cell>
          <cell r="B113" t="str">
            <v>INDEX</v>
          </cell>
          <cell r="C113">
            <v>0</v>
          </cell>
          <cell r="D113">
            <v>0</v>
          </cell>
          <cell r="E113">
            <v>0</v>
          </cell>
          <cell r="F113"/>
          <cell r="G113">
            <v>0</v>
          </cell>
          <cell r="H113">
            <v>0</v>
          </cell>
          <cell r="I113"/>
          <cell r="J113">
            <v>0</v>
          </cell>
          <cell r="K113">
            <v>0</v>
          </cell>
          <cell r="L113"/>
          <cell r="M113">
            <v>0</v>
          </cell>
          <cell r="N113">
            <v>0</v>
          </cell>
          <cell r="Q113">
            <v>0</v>
          </cell>
          <cell r="R113"/>
          <cell r="S113">
            <v>0</v>
          </cell>
          <cell r="T113">
            <v>0</v>
          </cell>
        </row>
        <row r="114">
          <cell r="A114" t="str">
            <v>17411</v>
          </cell>
          <cell r="B114" t="str">
            <v>ISSAQUAH</v>
          </cell>
          <cell r="C114">
            <v>10000</v>
          </cell>
          <cell r="D114">
            <v>2.7269764414903793E-3</v>
          </cell>
          <cell r="E114">
            <v>47804.099999999969</v>
          </cell>
          <cell r="F114"/>
          <cell r="G114">
            <v>0</v>
          </cell>
          <cell r="H114">
            <v>46051.6</v>
          </cell>
          <cell r="I114"/>
          <cell r="J114">
            <v>0</v>
          </cell>
          <cell r="K114">
            <v>46049</v>
          </cell>
          <cell r="L114"/>
          <cell r="M114">
            <v>0</v>
          </cell>
          <cell r="N114">
            <v>46049</v>
          </cell>
          <cell r="Q114">
            <v>46049</v>
          </cell>
          <cell r="R114"/>
          <cell r="S114">
            <v>0</v>
          </cell>
          <cell r="T114">
            <v>46049</v>
          </cell>
        </row>
        <row r="115">
          <cell r="A115" t="str">
            <v>11056</v>
          </cell>
          <cell r="B115" t="str">
            <v>KAHLOTUS</v>
          </cell>
          <cell r="C115">
            <v>10000</v>
          </cell>
          <cell r="D115">
            <v>7.5157805565767738E-6</v>
          </cell>
          <cell r="E115">
            <v>131.69999999997378</v>
          </cell>
          <cell r="F115"/>
          <cell r="G115">
            <v>10000</v>
          </cell>
          <cell r="H115">
            <v>10000</v>
          </cell>
          <cell r="I115"/>
          <cell r="J115">
            <v>0</v>
          </cell>
          <cell r="K115">
            <v>10000</v>
          </cell>
          <cell r="L115"/>
          <cell r="M115">
            <v>0</v>
          </cell>
          <cell r="N115">
            <v>10000</v>
          </cell>
          <cell r="Q115">
            <v>10000</v>
          </cell>
          <cell r="R115"/>
          <cell r="S115">
            <v>0</v>
          </cell>
          <cell r="T115">
            <v>10000</v>
          </cell>
        </row>
        <row r="116">
          <cell r="A116" t="str">
            <v>08402</v>
          </cell>
          <cell r="B116" t="str">
            <v>KALAMA</v>
          </cell>
          <cell r="C116">
            <v>10000</v>
          </cell>
          <cell r="D116">
            <v>6.5244591688959689E-4</v>
          </cell>
          <cell r="E116">
            <v>11437.399999999974</v>
          </cell>
          <cell r="F116"/>
          <cell r="G116">
            <v>0</v>
          </cell>
          <cell r="H116">
            <v>11018.1</v>
          </cell>
          <cell r="I116"/>
          <cell r="J116">
            <v>0</v>
          </cell>
          <cell r="K116">
            <v>11017</v>
          </cell>
          <cell r="L116"/>
          <cell r="M116">
            <v>0</v>
          </cell>
          <cell r="N116">
            <v>11017</v>
          </cell>
          <cell r="Q116">
            <v>11017</v>
          </cell>
          <cell r="R116"/>
          <cell r="S116">
            <v>0</v>
          </cell>
          <cell r="T116">
            <v>11017</v>
          </cell>
        </row>
        <row r="117">
          <cell r="A117" t="str">
            <v>10003</v>
          </cell>
          <cell r="B117" t="str">
            <v>KELLER</v>
          </cell>
          <cell r="C117">
            <v>10000</v>
          </cell>
          <cell r="D117">
            <v>2.3079618265932846E-4</v>
          </cell>
          <cell r="E117">
            <v>4045.7999999999738</v>
          </cell>
          <cell r="F117"/>
          <cell r="G117">
            <v>10000</v>
          </cell>
          <cell r="H117">
            <v>10000</v>
          </cell>
          <cell r="I117"/>
          <cell r="J117">
            <v>0</v>
          </cell>
          <cell r="K117">
            <v>10000</v>
          </cell>
          <cell r="L117"/>
          <cell r="M117">
            <v>0</v>
          </cell>
          <cell r="N117">
            <v>10000</v>
          </cell>
          <cell r="Q117">
            <v>10000</v>
          </cell>
          <cell r="R117"/>
          <cell r="S117">
            <v>0</v>
          </cell>
          <cell r="T117">
            <v>10000</v>
          </cell>
        </row>
        <row r="118">
          <cell r="A118" t="str">
            <v>08458</v>
          </cell>
          <cell r="B118" t="str">
            <v>KELSO</v>
          </cell>
          <cell r="C118">
            <v>10000</v>
          </cell>
          <cell r="D118">
            <v>5.8512737247628883E-3</v>
          </cell>
          <cell r="E118">
            <v>102573.39999999997</v>
          </cell>
          <cell r="F118"/>
          <cell r="G118">
            <v>0</v>
          </cell>
          <cell r="H118">
            <v>98813.1</v>
          </cell>
          <cell r="I118"/>
          <cell r="J118">
            <v>0</v>
          </cell>
          <cell r="K118">
            <v>98808</v>
          </cell>
          <cell r="L118"/>
          <cell r="M118">
            <v>0</v>
          </cell>
          <cell r="N118">
            <v>98808</v>
          </cell>
          <cell r="Q118">
            <v>98808</v>
          </cell>
          <cell r="R118"/>
          <cell r="S118">
            <v>0</v>
          </cell>
          <cell r="T118">
            <v>98808</v>
          </cell>
        </row>
        <row r="119">
          <cell r="A119" t="str">
            <v>03017</v>
          </cell>
          <cell r="B119" t="str">
            <v>KENNEWICK</v>
          </cell>
          <cell r="C119">
            <v>10000</v>
          </cell>
          <cell r="D119">
            <v>2.254510488238937E-2</v>
          </cell>
          <cell r="E119">
            <v>395217.9</v>
          </cell>
          <cell r="F119"/>
          <cell r="G119">
            <v>0</v>
          </cell>
          <cell r="H119">
            <v>380729.5</v>
          </cell>
          <cell r="I119"/>
          <cell r="J119">
            <v>0</v>
          </cell>
          <cell r="K119">
            <v>380711</v>
          </cell>
          <cell r="L119"/>
          <cell r="M119">
            <v>0</v>
          </cell>
          <cell r="N119">
            <v>380711</v>
          </cell>
          <cell r="Q119">
            <v>380711</v>
          </cell>
          <cell r="R119"/>
          <cell r="S119">
            <v>0</v>
          </cell>
          <cell r="T119">
            <v>380711</v>
          </cell>
        </row>
        <row r="120">
          <cell r="A120" t="str">
            <v>17415</v>
          </cell>
          <cell r="B120" t="str">
            <v>KENT</v>
          </cell>
          <cell r="C120">
            <v>10000</v>
          </cell>
          <cell r="D120">
            <v>3.8088907805718969E-2</v>
          </cell>
          <cell r="E120">
            <v>667702.4</v>
          </cell>
          <cell r="F120"/>
          <cell r="G120">
            <v>0</v>
          </cell>
          <cell r="H120">
            <v>643224.9</v>
          </cell>
          <cell r="I120"/>
          <cell r="J120">
            <v>0</v>
          </cell>
          <cell r="K120">
            <v>643194</v>
          </cell>
          <cell r="L120"/>
          <cell r="M120">
            <v>0</v>
          </cell>
          <cell r="N120">
            <v>643194</v>
          </cell>
          <cell r="Q120">
            <v>643194</v>
          </cell>
          <cell r="R120"/>
          <cell r="S120">
            <v>0</v>
          </cell>
          <cell r="T120">
            <v>643194</v>
          </cell>
        </row>
        <row r="121">
          <cell r="A121" t="str">
            <v>33212</v>
          </cell>
          <cell r="B121" t="str">
            <v>KETTLE FALLS</v>
          </cell>
          <cell r="C121">
            <v>10000</v>
          </cell>
          <cell r="D121">
            <v>9.5015311969326585E-4</v>
          </cell>
          <cell r="E121">
            <v>16656.199999999975</v>
          </cell>
          <cell r="F121"/>
          <cell r="G121">
            <v>0</v>
          </cell>
          <cell r="H121">
            <v>16045.5</v>
          </cell>
          <cell r="I121"/>
          <cell r="J121">
            <v>0</v>
          </cell>
          <cell r="K121">
            <v>16044</v>
          </cell>
          <cell r="L121"/>
          <cell r="M121">
            <v>0</v>
          </cell>
          <cell r="N121">
            <v>16044</v>
          </cell>
          <cell r="Q121">
            <v>16044</v>
          </cell>
          <cell r="R121"/>
          <cell r="S121">
            <v>0</v>
          </cell>
          <cell r="T121">
            <v>16044</v>
          </cell>
        </row>
        <row r="122">
          <cell r="A122" t="str">
            <v>03052</v>
          </cell>
          <cell r="B122" t="str">
            <v>KIONA-BENTON</v>
          </cell>
          <cell r="C122">
            <v>10000</v>
          </cell>
          <cell r="D122">
            <v>1.9827609617768848E-3</v>
          </cell>
          <cell r="E122">
            <v>34757.999999999971</v>
          </cell>
          <cell r="F122"/>
          <cell r="G122">
            <v>0</v>
          </cell>
          <cell r="H122">
            <v>33483.699999999997</v>
          </cell>
          <cell r="I122"/>
          <cell r="J122">
            <v>0</v>
          </cell>
          <cell r="K122">
            <v>33482</v>
          </cell>
          <cell r="L122"/>
          <cell r="M122">
            <v>0</v>
          </cell>
          <cell r="N122">
            <v>33482</v>
          </cell>
          <cell r="Q122">
            <v>33482</v>
          </cell>
          <cell r="R122"/>
          <cell r="S122">
            <v>0</v>
          </cell>
          <cell r="T122">
            <v>33482</v>
          </cell>
        </row>
        <row r="123">
          <cell r="A123" t="str">
            <v>19403</v>
          </cell>
          <cell r="B123" t="str">
            <v>KITTITAS</v>
          </cell>
          <cell r="C123">
            <v>10000</v>
          </cell>
          <cell r="D123">
            <v>4.3741667748291231E-4</v>
          </cell>
          <cell r="E123">
            <v>7667.8999999999733</v>
          </cell>
          <cell r="F123"/>
          <cell r="G123">
            <v>10000</v>
          </cell>
          <cell r="H123">
            <v>10000</v>
          </cell>
          <cell r="I123"/>
          <cell r="J123">
            <v>0</v>
          </cell>
          <cell r="K123">
            <v>10000</v>
          </cell>
          <cell r="L123"/>
          <cell r="M123">
            <v>0</v>
          </cell>
          <cell r="N123">
            <v>10000</v>
          </cell>
          <cell r="Q123">
            <v>10000</v>
          </cell>
          <cell r="R123"/>
          <cell r="S123">
            <v>0</v>
          </cell>
          <cell r="T123">
            <v>10000</v>
          </cell>
        </row>
        <row r="124">
          <cell r="A124" t="str">
            <v>20402</v>
          </cell>
          <cell r="B124" t="str">
            <v>KLICKITAT</v>
          </cell>
          <cell r="C124">
            <v>10000</v>
          </cell>
          <cell r="D124">
            <v>1.2224852614098786E-4</v>
          </cell>
          <cell r="E124">
            <v>2142.9999999999736</v>
          </cell>
          <cell r="F124"/>
          <cell r="G124">
            <v>10000</v>
          </cell>
          <cell r="H124">
            <v>10000</v>
          </cell>
          <cell r="I124"/>
          <cell r="J124">
            <v>0</v>
          </cell>
          <cell r="K124">
            <v>10000</v>
          </cell>
          <cell r="L124"/>
          <cell r="M124">
            <v>0</v>
          </cell>
          <cell r="N124">
            <v>10000</v>
          </cell>
          <cell r="Q124">
            <v>10000</v>
          </cell>
          <cell r="R124"/>
          <cell r="S124">
            <v>0</v>
          </cell>
          <cell r="T124">
            <v>10000</v>
          </cell>
        </row>
        <row r="125">
          <cell r="A125" t="str">
            <v>06101</v>
          </cell>
          <cell r="B125" t="str">
            <v>LA CENTER</v>
          </cell>
          <cell r="C125">
            <v>10000</v>
          </cell>
          <cell r="D125">
            <v>2.7894620369738586E-4</v>
          </cell>
          <cell r="E125">
            <v>4889.8999999999733</v>
          </cell>
          <cell r="F125"/>
          <cell r="G125">
            <v>10000</v>
          </cell>
          <cell r="H125">
            <v>10000</v>
          </cell>
          <cell r="I125"/>
          <cell r="J125">
            <v>0</v>
          </cell>
          <cell r="K125">
            <v>10000</v>
          </cell>
          <cell r="L125"/>
          <cell r="M125">
            <v>0</v>
          </cell>
          <cell r="N125">
            <v>10000</v>
          </cell>
          <cell r="Q125">
            <v>10000</v>
          </cell>
          <cell r="R125"/>
          <cell r="S125">
            <v>0</v>
          </cell>
          <cell r="T125">
            <v>10000</v>
          </cell>
        </row>
        <row r="126">
          <cell r="A126" t="str">
            <v>29311</v>
          </cell>
          <cell r="B126" t="str">
            <v>LA CONNER</v>
          </cell>
          <cell r="C126">
            <v>10000</v>
          </cell>
          <cell r="D126">
            <v>4.4309400269076324E-4</v>
          </cell>
          <cell r="E126">
            <v>7767.3999999999733</v>
          </cell>
          <cell r="F126"/>
          <cell r="G126">
            <v>10000</v>
          </cell>
          <cell r="H126">
            <v>10000</v>
          </cell>
          <cell r="I126"/>
          <cell r="J126">
            <v>0</v>
          </cell>
          <cell r="K126">
            <v>10000</v>
          </cell>
          <cell r="L126"/>
          <cell r="M126">
            <v>0</v>
          </cell>
          <cell r="N126">
            <v>10000</v>
          </cell>
          <cell r="Q126">
            <v>10000</v>
          </cell>
          <cell r="R126"/>
          <cell r="S126">
            <v>0</v>
          </cell>
          <cell r="T126">
            <v>10000</v>
          </cell>
        </row>
        <row r="127">
          <cell r="A127" t="str">
            <v>38126</v>
          </cell>
          <cell r="B127" t="str">
            <v>LACROSSE</v>
          </cell>
          <cell r="C127">
            <v>10000</v>
          </cell>
          <cell r="D127">
            <v>1.4352645816516937E-4</v>
          </cell>
          <cell r="E127">
            <v>2515.9999999999736</v>
          </cell>
          <cell r="F127"/>
          <cell r="G127">
            <v>10000</v>
          </cell>
          <cell r="H127">
            <v>10000</v>
          </cell>
          <cell r="I127"/>
          <cell r="J127">
            <v>0</v>
          </cell>
          <cell r="K127">
            <v>10000</v>
          </cell>
          <cell r="L127"/>
          <cell r="M127">
            <v>0</v>
          </cell>
          <cell r="N127">
            <v>10000</v>
          </cell>
          <cell r="Q127">
            <v>10000</v>
          </cell>
          <cell r="R127"/>
          <cell r="S127">
            <v>0</v>
          </cell>
          <cell r="T127">
            <v>10000</v>
          </cell>
        </row>
        <row r="128">
          <cell r="A128" t="str">
            <v>04129</v>
          </cell>
          <cell r="B128" t="str">
            <v>LAKE CHELAN</v>
          </cell>
          <cell r="C128">
            <v>10000</v>
          </cell>
          <cell r="D128">
            <v>1.0050266345780919E-3</v>
          </cell>
          <cell r="E128">
            <v>17618.199999999975</v>
          </cell>
          <cell r="F128"/>
          <cell r="G128">
            <v>0</v>
          </cell>
          <cell r="H128">
            <v>16972.3</v>
          </cell>
          <cell r="I128"/>
          <cell r="J128">
            <v>0</v>
          </cell>
          <cell r="K128">
            <v>16971</v>
          </cell>
          <cell r="L128"/>
          <cell r="M128">
            <v>0</v>
          </cell>
          <cell r="N128">
            <v>16971</v>
          </cell>
          <cell r="Q128">
            <v>16971</v>
          </cell>
          <cell r="R128"/>
          <cell r="S128">
            <v>0</v>
          </cell>
          <cell r="T128">
            <v>16971</v>
          </cell>
        </row>
        <row r="129">
          <cell r="A129" t="str">
            <v>31004</v>
          </cell>
          <cell r="B129" t="str">
            <v>LAKE STEVENS</v>
          </cell>
          <cell r="C129">
            <v>10000</v>
          </cell>
          <cell r="D129">
            <v>3.2287040379815769E-3</v>
          </cell>
          <cell r="E129">
            <v>56599.499999999971</v>
          </cell>
          <cell r="F129"/>
          <cell r="G129">
            <v>0</v>
          </cell>
          <cell r="H129">
            <v>54524.6</v>
          </cell>
          <cell r="I129"/>
          <cell r="J129">
            <v>0</v>
          </cell>
          <cell r="K129">
            <v>54522</v>
          </cell>
          <cell r="L129"/>
          <cell r="M129">
            <v>0</v>
          </cell>
          <cell r="N129">
            <v>54522</v>
          </cell>
          <cell r="Q129">
            <v>54522</v>
          </cell>
          <cell r="R129"/>
          <cell r="S129">
            <v>0</v>
          </cell>
          <cell r="T129">
            <v>54522</v>
          </cell>
        </row>
        <row r="130">
          <cell r="A130" t="str">
            <v>17414</v>
          </cell>
          <cell r="B130" t="str">
            <v>LAKE WASHINGTON</v>
          </cell>
          <cell r="C130">
            <v>10000</v>
          </cell>
          <cell r="D130">
            <v>4.5917348335269056E-3</v>
          </cell>
          <cell r="E130">
            <v>80493.499999999971</v>
          </cell>
          <cell r="F130"/>
          <cell r="G130">
            <v>0</v>
          </cell>
          <cell r="H130">
            <v>77542.600000000006</v>
          </cell>
          <cell r="I130"/>
          <cell r="J130">
            <v>0</v>
          </cell>
          <cell r="K130">
            <v>77538</v>
          </cell>
          <cell r="L130"/>
          <cell r="M130">
            <v>0</v>
          </cell>
          <cell r="N130">
            <v>77538</v>
          </cell>
          <cell r="Q130">
            <v>77538</v>
          </cell>
          <cell r="R130"/>
          <cell r="S130">
            <v>0</v>
          </cell>
          <cell r="T130">
            <v>77538</v>
          </cell>
        </row>
        <row r="131">
          <cell r="A131" t="str">
            <v>31306</v>
          </cell>
          <cell r="B131" t="str">
            <v>LAKEWOOD</v>
          </cell>
          <cell r="C131">
            <v>10000</v>
          </cell>
          <cell r="D131">
            <v>1.1351936505425203E-3</v>
          </cell>
          <cell r="E131">
            <v>19899.999999999975</v>
          </cell>
          <cell r="F131"/>
          <cell r="G131">
            <v>0</v>
          </cell>
          <cell r="H131">
            <v>19170.400000000001</v>
          </cell>
          <cell r="I131"/>
          <cell r="J131">
            <v>0</v>
          </cell>
          <cell r="K131">
            <v>19169</v>
          </cell>
          <cell r="L131"/>
          <cell r="M131">
            <v>0</v>
          </cell>
          <cell r="N131">
            <v>19169</v>
          </cell>
          <cell r="Q131">
            <v>19169</v>
          </cell>
          <cell r="R131"/>
          <cell r="S131">
            <v>0</v>
          </cell>
          <cell r="T131">
            <v>19169</v>
          </cell>
        </row>
        <row r="132">
          <cell r="A132" t="str">
            <v>38264</v>
          </cell>
          <cell r="B132" t="str">
            <v>LAMONT</v>
          </cell>
          <cell r="C132">
            <v>0</v>
          </cell>
          <cell r="D132">
            <v>0</v>
          </cell>
          <cell r="E132">
            <v>0</v>
          </cell>
          <cell r="F132"/>
          <cell r="G132">
            <v>0</v>
          </cell>
          <cell r="H132">
            <v>0</v>
          </cell>
          <cell r="I132"/>
          <cell r="J132">
            <v>0</v>
          </cell>
          <cell r="K132">
            <v>0</v>
          </cell>
          <cell r="L132"/>
          <cell r="M132">
            <v>0</v>
          </cell>
          <cell r="N132">
            <v>0</v>
          </cell>
          <cell r="Q132">
            <v>0</v>
          </cell>
          <cell r="R132"/>
          <cell r="S132">
            <v>0</v>
          </cell>
          <cell r="T132">
            <v>0</v>
          </cell>
        </row>
        <row r="133">
          <cell r="A133" t="str">
            <v>32362</v>
          </cell>
          <cell r="B133" t="str">
            <v>LIBERTY</v>
          </cell>
          <cell r="C133">
            <v>10000</v>
          </cell>
          <cell r="D133">
            <v>3.9076368437167454E-4</v>
          </cell>
          <cell r="E133">
            <v>6850.099999999974</v>
          </cell>
          <cell r="F133"/>
          <cell r="G133">
            <v>10000</v>
          </cell>
          <cell r="H133">
            <v>10000</v>
          </cell>
          <cell r="I133"/>
          <cell r="J133">
            <v>0</v>
          </cell>
          <cell r="K133">
            <v>10000</v>
          </cell>
          <cell r="L133"/>
          <cell r="M133">
            <v>0</v>
          </cell>
          <cell r="N133">
            <v>10000</v>
          </cell>
          <cell r="Q133">
            <v>10000</v>
          </cell>
          <cell r="R133"/>
          <cell r="S133">
            <v>0</v>
          </cell>
          <cell r="T133">
            <v>10000</v>
          </cell>
        </row>
        <row r="134">
          <cell r="A134" t="str">
            <v>01158</v>
          </cell>
          <cell r="B134" t="str">
            <v>LIND</v>
          </cell>
          <cell r="C134">
            <v>10000</v>
          </cell>
          <cell r="D134">
            <v>2.9019142224709214E-4</v>
          </cell>
          <cell r="E134">
            <v>5086.9999999999736</v>
          </cell>
          <cell r="F134"/>
          <cell r="G134">
            <v>10000</v>
          </cell>
          <cell r="H134">
            <v>10000</v>
          </cell>
          <cell r="I134"/>
          <cell r="J134">
            <v>0</v>
          </cell>
          <cell r="K134">
            <v>10000</v>
          </cell>
          <cell r="L134"/>
          <cell r="M134">
            <v>0</v>
          </cell>
          <cell r="N134">
            <v>10000</v>
          </cell>
          <cell r="Q134">
            <v>10000</v>
          </cell>
          <cell r="R134"/>
          <cell r="S134">
            <v>0</v>
          </cell>
          <cell r="T134">
            <v>10000</v>
          </cell>
        </row>
        <row r="135">
          <cell r="A135" t="str">
            <v>08122</v>
          </cell>
          <cell r="B135" t="str">
            <v>LONGVIEW</v>
          </cell>
          <cell r="C135">
            <v>10000</v>
          </cell>
          <cell r="D135">
            <v>1.0640765071967736E-2</v>
          </cell>
          <cell r="E135">
            <v>186533.59999999998</v>
          </cell>
          <cell r="F135"/>
          <cell r="G135">
            <v>0</v>
          </cell>
          <cell r="H135">
            <v>179695.4</v>
          </cell>
          <cell r="I135"/>
          <cell r="J135">
            <v>0</v>
          </cell>
          <cell r="K135">
            <v>179686</v>
          </cell>
          <cell r="L135"/>
          <cell r="M135">
            <v>0</v>
          </cell>
          <cell r="N135">
            <v>179686</v>
          </cell>
          <cell r="Q135">
            <v>179686</v>
          </cell>
          <cell r="R135"/>
          <cell r="S135">
            <v>0</v>
          </cell>
          <cell r="T135">
            <v>179686</v>
          </cell>
        </row>
        <row r="136">
          <cell r="A136" t="str">
            <v>33183</v>
          </cell>
          <cell r="B136" t="str">
            <v>LOON LAKE</v>
          </cell>
          <cell r="C136">
            <v>10000</v>
          </cell>
          <cell r="D136">
            <v>2.9975139006046647E-4</v>
          </cell>
          <cell r="E136">
            <v>5254.599999999974</v>
          </cell>
          <cell r="F136"/>
          <cell r="G136">
            <v>10000</v>
          </cell>
          <cell r="H136">
            <v>10000</v>
          </cell>
          <cell r="I136"/>
          <cell r="J136">
            <v>0</v>
          </cell>
          <cell r="K136">
            <v>10000</v>
          </cell>
          <cell r="L136"/>
          <cell r="M136">
            <v>0</v>
          </cell>
          <cell r="N136">
            <v>10000</v>
          </cell>
          <cell r="Q136">
            <v>10000</v>
          </cell>
          <cell r="R136"/>
          <cell r="S136">
            <v>0</v>
          </cell>
          <cell r="T136">
            <v>10000</v>
          </cell>
        </row>
        <row r="137">
          <cell r="A137" t="str">
            <v>28144</v>
          </cell>
          <cell r="B137" t="str">
            <v>LOPEZ</v>
          </cell>
          <cell r="C137">
            <v>10000</v>
          </cell>
          <cell r="D137">
            <v>3.5367503634845091E-4</v>
          </cell>
          <cell r="E137">
            <v>6199.8999999999733</v>
          </cell>
          <cell r="F137"/>
          <cell r="G137">
            <v>10000</v>
          </cell>
          <cell r="H137">
            <v>10000</v>
          </cell>
          <cell r="I137"/>
          <cell r="J137">
            <v>0</v>
          </cell>
          <cell r="K137">
            <v>10000</v>
          </cell>
          <cell r="L137"/>
          <cell r="M137">
            <v>0</v>
          </cell>
          <cell r="N137">
            <v>10000</v>
          </cell>
          <cell r="Q137">
            <v>10000</v>
          </cell>
          <cell r="R137"/>
          <cell r="S137">
            <v>0</v>
          </cell>
          <cell r="T137">
            <v>10000</v>
          </cell>
        </row>
        <row r="138">
          <cell r="A138" t="str">
            <v>32903</v>
          </cell>
          <cell r="B138" t="str">
            <v>LUMEN CHARTER</v>
          </cell>
          <cell r="C138">
            <v>10000</v>
          </cell>
          <cell r="D138">
            <v>8.105399450560986E-5</v>
          </cell>
          <cell r="E138">
            <v>1420.7999999999738</v>
          </cell>
          <cell r="F138"/>
          <cell r="G138">
            <v>10000</v>
          </cell>
          <cell r="H138">
            <v>10000</v>
          </cell>
          <cell r="I138"/>
          <cell r="J138">
            <v>0</v>
          </cell>
          <cell r="K138">
            <v>10000</v>
          </cell>
          <cell r="L138"/>
          <cell r="M138">
            <v>0</v>
          </cell>
          <cell r="N138">
            <v>10000</v>
          </cell>
          <cell r="Q138">
            <v>10000</v>
          </cell>
          <cell r="R138"/>
          <cell r="S138">
            <v>0</v>
          </cell>
          <cell r="T138">
            <v>10000</v>
          </cell>
        </row>
        <row r="139">
          <cell r="A139" t="str">
            <v>20406</v>
          </cell>
          <cell r="B139" t="str">
            <v>LYLE</v>
          </cell>
          <cell r="C139">
            <v>10000</v>
          </cell>
          <cell r="D139">
            <v>8.7480271404334587E-4</v>
          </cell>
          <cell r="E139">
            <v>15335.299999999974</v>
          </cell>
          <cell r="F139"/>
          <cell r="G139">
            <v>0</v>
          </cell>
          <cell r="H139">
            <v>14773.1</v>
          </cell>
          <cell r="I139"/>
          <cell r="J139">
            <v>0</v>
          </cell>
          <cell r="K139">
            <v>14772</v>
          </cell>
          <cell r="L139"/>
          <cell r="M139">
            <v>0</v>
          </cell>
          <cell r="N139">
            <v>14772</v>
          </cell>
          <cell r="Q139">
            <v>14772</v>
          </cell>
          <cell r="R139"/>
          <cell r="S139">
            <v>0</v>
          </cell>
          <cell r="T139">
            <v>14772</v>
          </cell>
        </row>
        <row r="140">
          <cell r="A140" t="str">
            <v>37504</v>
          </cell>
          <cell r="B140" t="str">
            <v>LYNDEN</v>
          </cell>
          <cell r="C140">
            <v>10000</v>
          </cell>
          <cell r="D140">
            <v>1.5040096798701202E-3</v>
          </cell>
          <cell r="E140">
            <v>26365.399999999976</v>
          </cell>
          <cell r="F140"/>
          <cell r="G140">
            <v>0</v>
          </cell>
          <cell r="H140">
            <v>25398.799999999999</v>
          </cell>
          <cell r="I140"/>
          <cell r="J140">
            <v>0</v>
          </cell>
          <cell r="K140">
            <v>25397</v>
          </cell>
          <cell r="L140"/>
          <cell r="M140">
            <v>0</v>
          </cell>
          <cell r="N140">
            <v>25397</v>
          </cell>
          <cell r="Q140">
            <v>25397</v>
          </cell>
          <cell r="R140"/>
          <cell r="S140">
            <v>0</v>
          </cell>
          <cell r="T140">
            <v>25397</v>
          </cell>
        </row>
        <row r="141">
          <cell r="A141" t="str">
            <v>39120</v>
          </cell>
          <cell r="B141" t="str">
            <v>MABTON</v>
          </cell>
          <cell r="C141">
            <v>10000</v>
          </cell>
          <cell r="D141">
            <v>1.5953021197582771E-3</v>
          </cell>
          <cell r="E141">
            <v>27965.799999999974</v>
          </cell>
          <cell r="F141"/>
          <cell r="G141">
            <v>0</v>
          </cell>
          <cell r="H141">
            <v>26940.5</v>
          </cell>
          <cell r="I141"/>
          <cell r="J141">
            <v>0</v>
          </cell>
          <cell r="K141">
            <v>26939</v>
          </cell>
          <cell r="L141"/>
          <cell r="M141">
            <v>0</v>
          </cell>
          <cell r="N141">
            <v>26939</v>
          </cell>
          <cell r="Q141">
            <v>26939</v>
          </cell>
          <cell r="R141"/>
          <cell r="S141">
            <v>0</v>
          </cell>
          <cell r="T141">
            <v>26939</v>
          </cell>
        </row>
        <row r="142">
          <cell r="A142" t="str">
            <v>09207</v>
          </cell>
          <cell r="B142" t="str">
            <v>MANSFIELD</v>
          </cell>
          <cell r="C142">
            <v>10000</v>
          </cell>
          <cell r="D142">
            <v>1.0114130782775943E-4</v>
          </cell>
          <cell r="E142">
            <v>1772.9999999999739</v>
          </cell>
          <cell r="F142"/>
          <cell r="G142">
            <v>10000</v>
          </cell>
          <cell r="H142">
            <v>10000</v>
          </cell>
          <cell r="I142"/>
          <cell r="J142">
            <v>0</v>
          </cell>
          <cell r="K142">
            <v>10000</v>
          </cell>
          <cell r="L142"/>
          <cell r="M142">
            <v>0</v>
          </cell>
          <cell r="N142">
            <v>10000</v>
          </cell>
          <cell r="Q142">
            <v>10000</v>
          </cell>
          <cell r="R142"/>
          <cell r="S142">
            <v>0</v>
          </cell>
          <cell r="T142">
            <v>10000</v>
          </cell>
        </row>
        <row r="143">
          <cell r="A143" t="str">
            <v>04019</v>
          </cell>
          <cell r="B143" t="str">
            <v>MANSON</v>
          </cell>
          <cell r="C143">
            <v>10000</v>
          </cell>
          <cell r="D143">
            <v>5.5650918860858747E-4</v>
          </cell>
          <cell r="E143">
            <v>9755.5999999999749</v>
          </cell>
          <cell r="F143"/>
          <cell r="G143">
            <v>10000</v>
          </cell>
          <cell r="H143">
            <v>10000</v>
          </cell>
          <cell r="I143"/>
          <cell r="J143">
            <v>0</v>
          </cell>
          <cell r="K143">
            <v>10000</v>
          </cell>
          <cell r="L143"/>
          <cell r="M143">
            <v>0</v>
          </cell>
          <cell r="N143">
            <v>10000</v>
          </cell>
          <cell r="Q143">
            <v>10000</v>
          </cell>
          <cell r="R143"/>
          <cell r="S143">
            <v>0</v>
          </cell>
          <cell r="T143">
            <v>10000</v>
          </cell>
        </row>
        <row r="144">
          <cell r="A144" t="str">
            <v>23311</v>
          </cell>
          <cell r="B144" t="str">
            <v>MARY M KNIGHT</v>
          </cell>
          <cell r="C144">
            <v>10000</v>
          </cell>
          <cell r="D144">
            <v>3.4461845511865629E-4</v>
          </cell>
          <cell r="E144">
            <v>6041.099999999974</v>
          </cell>
          <cell r="F144"/>
          <cell r="G144">
            <v>10000</v>
          </cell>
          <cell r="H144">
            <v>10000</v>
          </cell>
          <cell r="I144"/>
          <cell r="J144">
            <v>0</v>
          </cell>
          <cell r="K144">
            <v>10000</v>
          </cell>
          <cell r="L144"/>
          <cell r="M144">
            <v>0</v>
          </cell>
          <cell r="N144">
            <v>10000</v>
          </cell>
          <cell r="Q144">
            <v>10000</v>
          </cell>
          <cell r="R144"/>
          <cell r="S144">
            <v>0</v>
          </cell>
          <cell r="T144">
            <v>10000</v>
          </cell>
        </row>
        <row r="145">
          <cell r="A145" t="str">
            <v>33207</v>
          </cell>
          <cell r="B145" t="str">
            <v>MARY WALKER</v>
          </cell>
          <cell r="C145">
            <v>10000</v>
          </cell>
          <cell r="D145">
            <v>9.7299373876386433E-4</v>
          </cell>
          <cell r="E145">
            <v>17056.599999999973</v>
          </cell>
          <cell r="F145"/>
          <cell r="G145">
            <v>0</v>
          </cell>
          <cell r="H145">
            <v>16431.3</v>
          </cell>
          <cell r="I145"/>
          <cell r="J145">
            <v>0</v>
          </cell>
          <cell r="K145">
            <v>16430</v>
          </cell>
          <cell r="L145"/>
          <cell r="M145">
            <v>0</v>
          </cell>
          <cell r="N145">
            <v>16430</v>
          </cell>
          <cell r="Q145">
            <v>16430</v>
          </cell>
          <cell r="R145"/>
          <cell r="S145">
            <v>0</v>
          </cell>
          <cell r="T145">
            <v>16430</v>
          </cell>
        </row>
        <row r="146">
          <cell r="A146" t="str">
            <v>31025</v>
          </cell>
          <cell r="B146" t="str">
            <v>MARYSVILLE</v>
          </cell>
          <cell r="C146">
            <v>10000</v>
          </cell>
          <cell r="D146">
            <v>7.0137640599593478E-3</v>
          </cell>
          <cell r="E146">
            <v>122951.89999999997</v>
          </cell>
          <cell r="F146"/>
          <cell r="G146">
            <v>0</v>
          </cell>
          <cell r="H146">
            <v>118444.5</v>
          </cell>
          <cell r="I146"/>
          <cell r="J146">
            <v>0</v>
          </cell>
          <cell r="K146">
            <v>118438</v>
          </cell>
          <cell r="L146"/>
          <cell r="M146">
            <v>0</v>
          </cell>
          <cell r="N146">
            <v>118438</v>
          </cell>
          <cell r="Q146">
            <v>118438</v>
          </cell>
          <cell r="R146"/>
          <cell r="S146">
            <v>0</v>
          </cell>
          <cell r="T146">
            <v>118438</v>
          </cell>
        </row>
        <row r="147">
          <cell r="A147" t="str">
            <v>14065</v>
          </cell>
          <cell r="B147" t="str">
            <v>MCCLEARY</v>
          </cell>
          <cell r="C147">
            <v>10000</v>
          </cell>
          <cell r="D147">
            <v>6.2808638351897963E-4</v>
          </cell>
          <cell r="E147">
            <v>11010.399999999974</v>
          </cell>
          <cell r="F147"/>
          <cell r="G147">
            <v>0</v>
          </cell>
          <cell r="H147">
            <v>10606.7</v>
          </cell>
          <cell r="I147"/>
          <cell r="J147">
            <v>0</v>
          </cell>
          <cell r="K147">
            <v>10606</v>
          </cell>
          <cell r="L147"/>
          <cell r="M147">
            <v>0</v>
          </cell>
          <cell r="N147">
            <v>10606</v>
          </cell>
          <cell r="Q147">
            <v>10606</v>
          </cell>
          <cell r="R147"/>
          <cell r="S147">
            <v>0</v>
          </cell>
          <cell r="T147">
            <v>10606</v>
          </cell>
        </row>
        <row r="148">
          <cell r="A148" t="str">
            <v>32354</v>
          </cell>
          <cell r="B148" t="str">
            <v>MEAD</v>
          </cell>
          <cell r="C148">
            <v>10000</v>
          </cell>
          <cell r="D148">
            <v>5.0166675237370414E-3</v>
          </cell>
          <cell r="E148">
            <v>87942.599999999977</v>
          </cell>
          <cell r="F148"/>
          <cell r="G148">
            <v>0</v>
          </cell>
          <cell r="H148">
            <v>84718.6</v>
          </cell>
          <cell r="I148"/>
          <cell r="J148">
            <v>0</v>
          </cell>
          <cell r="K148">
            <v>84714</v>
          </cell>
          <cell r="L148"/>
          <cell r="M148">
            <v>0</v>
          </cell>
          <cell r="N148">
            <v>84714</v>
          </cell>
          <cell r="Q148">
            <v>84714</v>
          </cell>
          <cell r="R148"/>
          <cell r="S148">
            <v>0</v>
          </cell>
          <cell r="T148">
            <v>84714</v>
          </cell>
        </row>
        <row r="149">
          <cell r="A149" t="str">
            <v>32326</v>
          </cell>
          <cell r="B149" t="str">
            <v>MEDICAL LAKE</v>
          </cell>
          <cell r="C149">
            <v>10000</v>
          </cell>
          <cell r="D149">
            <v>9.5737562284897444E-4</v>
          </cell>
          <cell r="E149">
            <v>16782.799999999974</v>
          </cell>
          <cell r="F149"/>
          <cell r="G149">
            <v>0</v>
          </cell>
          <cell r="H149">
            <v>16167.5</v>
          </cell>
          <cell r="I149"/>
          <cell r="J149">
            <v>0</v>
          </cell>
          <cell r="K149">
            <v>16166</v>
          </cell>
          <cell r="L149"/>
          <cell r="M149">
            <v>0</v>
          </cell>
          <cell r="N149">
            <v>16166</v>
          </cell>
          <cell r="Q149">
            <v>16166</v>
          </cell>
          <cell r="R149"/>
          <cell r="S149">
            <v>0</v>
          </cell>
          <cell r="T149">
            <v>16166</v>
          </cell>
        </row>
        <row r="150">
          <cell r="A150" t="str">
            <v>17400</v>
          </cell>
          <cell r="B150" t="str">
            <v>MERCER ISLAND</v>
          </cell>
          <cell r="C150">
            <v>10000</v>
          </cell>
          <cell r="D150">
            <v>4.241491580496076E-4</v>
          </cell>
          <cell r="E150">
            <v>7435.2999999999738</v>
          </cell>
          <cell r="F150"/>
          <cell r="G150">
            <v>10000</v>
          </cell>
          <cell r="H150">
            <v>10000</v>
          </cell>
          <cell r="I150"/>
          <cell r="J150">
            <v>0</v>
          </cell>
          <cell r="K150">
            <v>10000</v>
          </cell>
          <cell r="L150"/>
          <cell r="M150">
            <v>0</v>
          </cell>
          <cell r="N150">
            <v>10000</v>
          </cell>
          <cell r="Q150">
            <v>10000</v>
          </cell>
          <cell r="R150"/>
          <cell r="S150">
            <v>0</v>
          </cell>
          <cell r="T150">
            <v>10000</v>
          </cell>
        </row>
        <row r="151">
          <cell r="A151" t="str">
            <v>37505</v>
          </cell>
          <cell r="B151" t="str">
            <v>MERIDIAN</v>
          </cell>
          <cell r="C151">
            <v>10000</v>
          </cell>
          <cell r="D151">
            <v>1.2135162256728803E-3</v>
          </cell>
          <cell r="E151">
            <v>21272.999999999975</v>
          </cell>
          <cell r="F151"/>
          <cell r="G151">
            <v>0</v>
          </cell>
          <cell r="H151">
            <v>20493.099999999999</v>
          </cell>
          <cell r="I151"/>
          <cell r="J151">
            <v>0</v>
          </cell>
          <cell r="K151">
            <v>20492</v>
          </cell>
          <cell r="L151"/>
          <cell r="M151">
            <v>0</v>
          </cell>
          <cell r="N151">
            <v>20492</v>
          </cell>
          <cell r="Q151">
            <v>20492</v>
          </cell>
          <cell r="R151"/>
          <cell r="S151">
            <v>0</v>
          </cell>
          <cell r="T151">
            <v>20492</v>
          </cell>
        </row>
        <row r="152">
          <cell r="A152" t="str">
            <v>24350</v>
          </cell>
          <cell r="B152" t="str">
            <v>METHOW VALLEY</v>
          </cell>
          <cell r="C152">
            <v>10000</v>
          </cell>
          <cell r="D152">
            <v>9.8082906036914817E-4</v>
          </cell>
          <cell r="E152">
            <v>17193.999999999975</v>
          </cell>
          <cell r="F152"/>
          <cell r="G152">
            <v>0</v>
          </cell>
          <cell r="H152">
            <v>16563.599999999999</v>
          </cell>
          <cell r="I152"/>
          <cell r="J152">
            <v>0</v>
          </cell>
          <cell r="K152">
            <v>16562</v>
          </cell>
          <cell r="L152"/>
          <cell r="M152">
            <v>0</v>
          </cell>
          <cell r="N152">
            <v>16562</v>
          </cell>
          <cell r="Q152">
            <v>16562</v>
          </cell>
          <cell r="R152"/>
          <cell r="S152">
            <v>0</v>
          </cell>
          <cell r="T152">
            <v>16562</v>
          </cell>
        </row>
        <row r="153">
          <cell r="A153" t="str">
            <v>30031</v>
          </cell>
          <cell r="B153" t="str">
            <v>MILL A</v>
          </cell>
          <cell r="C153">
            <v>10000</v>
          </cell>
          <cell r="D153">
            <v>7.09030946158594E-5</v>
          </cell>
          <cell r="E153">
            <v>1242.8999999999739</v>
          </cell>
          <cell r="F153"/>
          <cell r="G153">
            <v>10000</v>
          </cell>
          <cell r="H153">
            <v>10000</v>
          </cell>
          <cell r="I153"/>
          <cell r="J153">
            <v>0</v>
          </cell>
          <cell r="K153">
            <v>10000</v>
          </cell>
          <cell r="L153"/>
          <cell r="M153">
            <v>0</v>
          </cell>
          <cell r="N153">
            <v>10000</v>
          </cell>
          <cell r="Q153">
            <v>10000</v>
          </cell>
          <cell r="R153"/>
          <cell r="S153">
            <v>0</v>
          </cell>
          <cell r="T153">
            <v>10000</v>
          </cell>
        </row>
        <row r="154">
          <cell r="A154" t="str">
            <v>31103</v>
          </cell>
          <cell r="B154" t="str">
            <v>MONROE</v>
          </cell>
          <cell r="C154">
            <v>10000</v>
          </cell>
          <cell r="D154">
            <v>2.5523100515375064E-3</v>
          </cell>
          <cell r="E154">
            <v>44742.199999999968</v>
          </cell>
          <cell r="F154"/>
          <cell r="G154">
            <v>0</v>
          </cell>
          <cell r="H154">
            <v>43101.9</v>
          </cell>
          <cell r="I154"/>
          <cell r="J154">
            <v>0</v>
          </cell>
          <cell r="K154">
            <v>43099</v>
          </cell>
          <cell r="L154"/>
          <cell r="M154">
            <v>0</v>
          </cell>
          <cell r="N154">
            <v>43099</v>
          </cell>
          <cell r="Q154">
            <v>43099</v>
          </cell>
          <cell r="R154"/>
          <cell r="S154">
            <v>0</v>
          </cell>
          <cell r="T154">
            <v>43099</v>
          </cell>
        </row>
        <row r="155">
          <cell r="A155" t="str">
            <v>14066</v>
          </cell>
          <cell r="B155" t="str">
            <v>MONTESANO</v>
          </cell>
          <cell r="C155">
            <v>10000</v>
          </cell>
          <cell r="D155">
            <v>1.4375889144854401E-3</v>
          </cell>
          <cell r="E155">
            <v>25200.999999999975</v>
          </cell>
          <cell r="F155"/>
          <cell r="G155">
            <v>0</v>
          </cell>
          <cell r="H155">
            <v>24277.1</v>
          </cell>
          <cell r="I155"/>
          <cell r="J155">
            <v>0</v>
          </cell>
          <cell r="K155">
            <v>24275</v>
          </cell>
          <cell r="L155"/>
          <cell r="M155">
            <v>0</v>
          </cell>
          <cell r="N155">
            <v>24275</v>
          </cell>
          <cell r="Q155">
            <v>24275</v>
          </cell>
          <cell r="R155"/>
          <cell r="S155">
            <v>0</v>
          </cell>
          <cell r="T155">
            <v>24275</v>
          </cell>
        </row>
        <row r="156">
          <cell r="A156" t="str">
            <v>21214</v>
          </cell>
          <cell r="B156" t="str">
            <v>MORTON</v>
          </cell>
          <cell r="C156">
            <v>10000</v>
          </cell>
          <cell r="D156">
            <v>4.1668590478870872E-4</v>
          </cell>
          <cell r="E156">
            <v>7304.4999999999736</v>
          </cell>
          <cell r="F156"/>
          <cell r="G156">
            <v>10000</v>
          </cell>
          <cell r="H156">
            <v>10000</v>
          </cell>
          <cell r="I156"/>
          <cell r="J156">
            <v>0</v>
          </cell>
          <cell r="K156">
            <v>10000</v>
          </cell>
          <cell r="L156"/>
          <cell r="M156">
            <v>0</v>
          </cell>
          <cell r="N156">
            <v>10000</v>
          </cell>
          <cell r="Q156">
            <v>10000</v>
          </cell>
          <cell r="R156"/>
          <cell r="S156">
            <v>0</v>
          </cell>
          <cell r="T156">
            <v>10000</v>
          </cell>
        </row>
        <row r="157">
          <cell r="A157" t="str">
            <v>13161</v>
          </cell>
          <cell r="B157" t="str">
            <v>MOSES LAKE</v>
          </cell>
          <cell r="C157">
            <v>10000</v>
          </cell>
          <cell r="D157">
            <v>8.5776986296486508E-3</v>
          </cell>
          <cell r="E157">
            <v>150367.89999999997</v>
          </cell>
          <cell r="F157"/>
          <cell r="G157">
            <v>0</v>
          </cell>
          <cell r="H157">
            <v>144855.5</v>
          </cell>
          <cell r="I157"/>
          <cell r="J157">
            <v>0</v>
          </cell>
          <cell r="K157">
            <v>144848</v>
          </cell>
          <cell r="L157"/>
          <cell r="M157">
            <v>0</v>
          </cell>
          <cell r="N157">
            <v>144848</v>
          </cell>
          <cell r="Q157">
            <v>144848</v>
          </cell>
          <cell r="R157"/>
          <cell r="S157">
            <v>0</v>
          </cell>
          <cell r="T157">
            <v>144848</v>
          </cell>
        </row>
        <row r="158">
          <cell r="A158" t="str">
            <v>21206</v>
          </cell>
          <cell r="B158" t="str">
            <v>MOSSYROCK</v>
          </cell>
          <cell r="C158">
            <v>10000</v>
          </cell>
          <cell r="D158">
            <v>5.6172252270461718E-4</v>
          </cell>
          <cell r="E158">
            <v>9846.9999999999745</v>
          </cell>
          <cell r="F158"/>
          <cell r="G158">
            <v>10000</v>
          </cell>
          <cell r="H158">
            <v>10000</v>
          </cell>
          <cell r="I158"/>
          <cell r="J158">
            <v>0</v>
          </cell>
          <cell r="K158">
            <v>10000</v>
          </cell>
          <cell r="L158"/>
          <cell r="M158">
            <v>0</v>
          </cell>
          <cell r="N158">
            <v>10000</v>
          </cell>
          <cell r="Q158">
            <v>10000</v>
          </cell>
          <cell r="R158"/>
          <cell r="S158">
            <v>0</v>
          </cell>
          <cell r="T158">
            <v>10000</v>
          </cell>
        </row>
        <row r="159">
          <cell r="A159" t="str">
            <v>39209</v>
          </cell>
          <cell r="B159" t="str">
            <v>MOUNT ADAMS</v>
          </cell>
          <cell r="C159">
            <v>10000</v>
          </cell>
          <cell r="D159">
            <v>2.1123370456649373E-3</v>
          </cell>
          <cell r="E159">
            <v>37029.399999999972</v>
          </cell>
          <cell r="F159"/>
          <cell r="G159">
            <v>0</v>
          </cell>
          <cell r="H159">
            <v>35671.9</v>
          </cell>
          <cell r="I159"/>
          <cell r="J159">
            <v>0</v>
          </cell>
          <cell r="K159">
            <v>35670</v>
          </cell>
          <cell r="L159"/>
          <cell r="M159">
            <v>0</v>
          </cell>
          <cell r="N159">
            <v>35670</v>
          </cell>
          <cell r="Q159">
            <v>35670</v>
          </cell>
          <cell r="R159"/>
          <cell r="S159">
            <v>0</v>
          </cell>
          <cell r="T159">
            <v>35670</v>
          </cell>
        </row>
        <row r="160">
          <cell r="A160" t="str">
            <v>37507</v>
          </cell>
          <cell r="B160" t="str">
            <v>MOUNT BAKER</v>
          </cell>
          <cell r="C160">
            <v>10000</v>
          </cell>
          <cell r="D160">
            <v>3.0086409327390955E-3</v>
          </cell>
          <cell r="E160">
            <v>52741.699999999968</v>
          </cell>
          <cell r="F160"/>
          <cell r="G160">
            <v>0</v>
          </cell>
          <cell r="H160">
            <v>50808.2</v>
          </cell>
          <cell r="I160"/>
          <cell r="J160">
            <v>0</v>
          </cell>
          <cell r="K160">
            <v>50805</v>
          </cell>
          <cell r="L160"/>
          <cell r="M160">
            <v>0</v>
          </cell>
          <cell r="N160">
            <v>50805</v>
          </cell>
          <cell r="Q160">
            <v>50805</v>
          </cell>
          <cell r="R160"/>
          <cell r="S160">
            <v>0</v>
          </cell>
          <cell r="T160">
            <v>50805</v>
          </cell>
        </row>
        <row r="161">
          <cell r="A161" t="str">
            <v>30029</v>
          </cell>
          <cell r="B161" t="str">
            <v>MOUNT PLEASANT</v>
          </cell>
          <cell r="C161">
            <v>0</v>
          </cell>
          <cell r="D161">
            <v>0</v>
          </cell>
          <cell r="E161">
            <v>0</v>
          </cell>
          <cell r="F161"/>
          <cell r="G161">
            <v>0</v>
          </cell>
          <cell r="H161">
            <v>0</v>
          </cell>
          <cell r="I161"/>
          <cell r="J161">
            <v>0</v>
          </cell>
          <cell r="K161">
            <v>0</v>
          </cell>
          <cell r="L161"/>
          <cell r="M161">
            <v>0</v>
          </cell>
          <cell r="N161">
            <v>0</v>
          </cell>
          <cell r="Q161">
            <v>0</v>
          </cell>
          <cell r="R161"/>
          <cell r="S161">
            <v>0</v>
          </cell>
          <cell r="T161">
            <v>0</v>
          </cell>
        </row>
        <row r="162">
          <cell r="A162" t="str">
            <v>29320</v>
          </cell>
          <cell r="B162" t="str">
            <v>MOUNT VERNON</v>
          </cell>
          <cell r="C162">
            <v>10000</v>
          </cell>
          <cell r="D162">
            <v>6.3371161915861673E-3</v>
          </cell>
          <cell r="E162">
            <v>111090.19999999997</v>
          </cell>
          <cell r="F162"/>
          <cell r="G162">
            <v>0</v>
          </cell>
          <cell r="H162">
            <v>107017.7</v>
          </cell>
          <cell r="I162"/>
          <cell r="J162">
            <v>0</v>
          </cell>
          <cell r="K162">
            <v>107012</v>
          </cell>
          <cell r="L162"/>
          <cell r="M162">
            <v>0</v>
          </cell>
          <cell r="N162">
            <v>107012</v>
          </cell>
          <cell r="Q162">
            <v>107012</v>
          </cell>
          <cell r="R162"/>
          <cell r="S162">
            <v>0</v>
          </cell>
          <cell r="T162">
            <v>107012</v>
          </cell>
        </row>
        <row r="163">
          <cell r="A163" t="str">
            <v>31006</v>
          </cell>
          <cell r="B163" t="str">
            <v>MUKILTEO</v>
          </cell>
          <cell r="C163">
            <v>10000</v>
          </cell>
          <cell r="D163">
            <v>1.2864319911681306E-2</v>
          </cell>
          <cell r="E163">
            <v>225512.79999999996</v>
          </cell>
          <cell r="F163"/>
          <cell r="G163">
            <v>0</v>
          </cell>
          <cell r="H163">
            <v>217245.6</v>
          </cell>
          <cell r="I163"/>
          <cell r="J163">
            <v>0</v>
          </cell>
          <cell r="K163">
            <v>217235</v>
          </cell>
          <cell r="L163"/>
          <cell r="M163">
            <v>0</v>
          </cell>
          <cell r="N163">
            <v>217235</v>
          </cell>
          <cell r="Q163">
            <v>217235</v>
          </cell>
          <cell r="R163"/>
          <cell r="S163">
            <v>0</v>
          </cell>
          <cell r="T163">
            <v>217235</v>
          </cell>
        </row>
        <row r="164">
          <cell r="A164" t="str">
            <v>39003</v>
          </cell>
          <cell r="B164" t="str">
            <v>NACHES VALLEY</v>
          </cell>
          <cell r="C164">
            <v>10000</v>
          </cell>
          <cell r="D164">
            <v>1.297949476200434E-3</v>
          </cell>
          <cell r="E164">
            <v>22753.099999999973</v>
          </cell>
          <cell r="F164"/>
          <cell r="G164">
            <v>0</v>
          </cell>
          <cell r="H164">
            <v>21918.9</v>
          </cell>
          <cell r="I164"/>
          <cell r="J164">
            <v>0</v>
          </cell>
          <cell r="K164">
            <v>21917</v>
          </cell>
          <cell r="L164"/>
          <cell r="M164">
            <v>0</v>
          </cell>
          <cell r="N164">
            <v>21917</v>
          </cell>
          <cell r="Q164">
            <v>21917</v>
          </cell>
          <cell r="R164"/>
          <cell r="S164">
            <v>0</v>
          </cell>
          <cell r="T164">
            <v>21917</v>
          </cell>
        </row>
        <row r="165">
          <cell r="A165" t="str">
            <v>21014</v>
          </cell>
          <cell r="B165" t="str">
            <v>NAPAVINE</v>
          </cell>
          <cell r="C165">
            <v>10000</v>
          </cell>
          <cell r="D165">
            <v>5.4064594531386752E-4</v>
          </cell>
          <cell r="E165">
            <v>9477.4999999999745</v>
          </cell>
          <cell r="F165"/>
          <cell r="G165">
            <v>10000</v>
          </cell>
          <cell r="H165">
            <v>10000</v>
          </cell>
          <cell r="I165"/>
          <cell r="J165">
            <v>0</v>
          </cell>
          <cell r="K165">
            <v>10000</v>
          </cell>
          <cell r="L165"/>
          <cell r="M165">
            <v>0</v>
          </cell>
          <cell r="N165">
            <v>10000</v>
          </cell>
          <cell r="Q165">
            <v>10000</v>
          </cell>
          <cell r="R165"/>
          <cell r="S165">
            <v>0</v>
          </cell>
          <cell r="T165">
            <v>10000</v>
          </cell>
        </row>
        <row r="166">
          <cell r="A166" t="str">
            <v>25155</v>
          </cell>
          <cell r="B166" t="str">
            <v>NASELLE-GRAYS</v>
          </cell>
          <cell r="C166">
            <v>10000</v>
          </cell>
          <cell r="D166">
            <v>3.2591436058269089E-4</v>
          </cell>
          <cell r="E166">
            <v>5713.2999999999738</v>
          </cell>
          <cell r="F166"/>
          <cell r="G166">
            <v>10000</v>
          </cell>
          <cell r="H166">
            <v>10000</v>
          </cell>
          <cell r="I166"/>
          <cell r="J166">
            <v>0</v>
          </cell>
          <cell r="K166">
            <v>10000</v>
          </cell>
          <cell r="L166"/>
          <cell r="M166">
            <v>0</v>
          </cell>
          <cell r="N166">
            <v>10000</v>
          </cell>
          <cell r="Q166">
            <v>10000</v>
          </cell>
          <cell r="R166"/>
          <cell r="S166">
            <v>0</v>
          </cell>
          <cell r="T166">
            <v>10000</v>
          </cell>
        </row>
        <row r="167">
          <cell r="A167" t="str">
            <v>24014</v>
          </cell>
          <cell r="B167" t="str">
            <v>NESPELEM</v>
          </cell>
          <cell r="C167">
            <v>10000</v>
          </cell>
          <cell r="D167">
            <v>6.5755419639427083E-4</v>
          </cell>
          <cell r="E167">
            <v>11526.899999999974</v>
          </cell>
          <cell r="F167"/>
          <cell r="G167">
            <v>0</v>
          </cell>
          <cell r="H167">
            <v>11104.3</v>
          </cell>
          <cell r="I167"/>
          <cell r="J167">
            <v>0</v>
          </cell>
          <cell r="K167">
            <v>11103</v>
          </cell>
          <cell r="L167"/>
          <cell r="M167">
            <v>0</v>
          </cell>
          <cell r="N167">
            <v>11103</v>
          </cell>
          <cell r="Q167">
            <v>11103</v>
          </cell>
          <cell r="R167"/>
          <cell r="S167">
            <v>0</v>
          </cell>
          <cell r="T167">
            <v>11103</v>
          </cell>
        </row>
        <row r="168">
          <cell r="A168" t="str">
            <v>26056</v>
          </cell>
          <cell r="B168" t="str">
            <v>NEWPORT</v>
          </cell>
          <cell r="C168">
            <v>10000</v>
          </cell>
          <cell r="D168">
            <v>1.7118514343182148E-3</v>
          </cell>
          <cell r="E168">
            <v>30008.899999999976</v>
          </cell>
          <cell r="F168"/>
          <cell r="G168">
            <v>0</v>
          </cell>
          <cell r="H168">
            <v>28908.7</v>
          </cell>
          <cell r="I168"/>
          <cell r="J168">
            <v>0</v>
          </cell>
          <cell r="K168">
            <v>28907</v>
          </cell>
          <cell r="L168"/>
          <cell r="M168">
            <v>0</v>
          </cell>
          <cell r="N168">
            <v>28907</v>
          </cell>
          <cell r="Q168">
            <v>28907</v>
          </cell>
          <cell r="R168"/>
          <cell r="S168">
            <v>0</v>
          </cell>
          <cell r="T168">
            <v>28907</v>
          </cell>
        </row>
        <row r="169">
          <cell r="A169" t="str">
            <v>32325</v>
          </cell>
          <cell r="B169" t="str">
            <v>NINE MILE FALLS</v>
          </cell>
          <cell r="C169">
            <v>10000</v>
          </cell>
          <cell r="D169">
            <v>2.1770856921372048E-3</v>
          </cell>
          <cell r="E169">
            <v>38164.499999999971</v>
          </cell>
          <cell r="F169"/>
          <cell r="G169">
            <v>0</v>
          </cell>
          <cell r="H169">
            <v>36765.4</v>
          </cell>
          <cell r="I169"/>
          <cell r="J169">
            <v>0</v>
          </cell>
          <cell r="K169">
            <v>36763</v>
          </cell>
          <cell r="L169"/>
          <cell r="M169">
            <v>0</v>
          </cell>
          <cell r="N169">
            <v>36763</v>
          </cell>
          <cell r="Q169">
            <v>36763</v>
          </cell>
          <cell r="R169"/>
          <cell r="S169">
            <v>0</v>
          </cell>
          <cell r="T169">
            <v>36763</v>
          </cell>
        </row>
        <row r="170">
          <cell r="A170" t="str">
            <v>37506</v>
          </cell>
          <cell r="B170" t="str">
            <v>NOOKSACK VALLEY</v>
          </cell>
          <cell r="C170">
            <v>10000</v>
          </cell>
          <cell r="D170">
            <v>1.5504438092493668E-3</v>
          </cell>
          <cell r="E170">
            <v>27179.399999999976</v>
          </cell>
          <cell r="F170"/>
          <cell r="G170">
            <v>0</v>
          </cell>
          <cell r="H170">
            <v>26183</v>
          </cell>
          <cell r="I170"/>
          <cell r="J170">
            <v>0</v>
          </cell>
          <cell r="K170">
            <v>26181</v>
          </cell>
          <cell r="L170"/>
          <cell r="M170">
            <v>0</v>
          </cell>
          <cell r="N170">
            <v>26181</v>
          </cell>
          <cell r="Q170">
            <v>26181</v>
          </cell>
          <cell r="R170"/>
          <cell r="S170">
            <v>0</v>
          </cell>
          <cell r="T170">
            <v>26181</v>
          </cell>
        </row>
        <row r="171">
          <cell r="A171" t="str">
            <v>14064</v>
          </cell>
          <cell r="B171" t="str">
            <v>NORTH BEACH</v>
          </cell>
          <cell r="C171">
            <v>10000</v>
          </cell>
          <cell r="D171">
            <v>7.3954930494744267E-4</v>
          </cell>
          <cell r="E171">
            <v>12964.299999999974</v>
          </cell>
          <cell r="F171"/>
          <cell r="G171">
            <v>0</v>
          </cell>
          <cell r="H171">
            <v>12489</v>
          </cell>
          <cell r="I171"/>
          <cell r="J171">
            <v>0</v>
          </cell>
          <cell r="K171">
            <v>12488</v>
          </cell>
          <cell r="L171"/>
          <cell r="M171">
            <v>0</v>
          </cell>
          <cell r="N171">
            <v>12488</v>
          </cell>
          <cell r="Q171">
            <v>12488</v>
          </cell>
          <cell r="R171"/>
          <cell r="S171">
            <v>0</v>
          </cell>
          <cell r="T171">
            <v>12488</v>
          </cell>
        </row>
        <row r="172">
          <cell r="A172" t="str">
            <v>11051</v>
          </cell>
          <cell r="B172" t="str">
            <v>NORTH FRANKLIN</v>
          </cell>
          <cell r="C172">
            <v>10000</v>
          </cell>
          <cell r="D172">
            <v>3.8022714658615562E-3</v>
          </cell>
          <cell r="E172">
            <v>66654.199999999968</v>
          </cell>
          <cell r="F172"/>
          <cell r="G172">
            <v>0</v>
          </cell>
          <cell r="H172">
            <v>64210.7</v>
          </cell>
          <cell r="I172"/>
          <cell r="J172">
            <v>0</v>
          </cell>
          <cell r="K172">
            <v>64207</v>
          </cell>
          <cell r="L172"/>
          <cell r="M172">
            <v>0</v>
          </cell>
          <cell r="N172">
            <v>64207</v>
          </cell>
          <cell r="Q172">
            <v>64207</v>
          </cell>
          <cell r="R172"/>
          <cell r="S172">
            <v>0</v>
          </cell>
          <cell r="T172">
            <v>64207</v>
          </cell>
        </row>
        <row r="173">
          <cell r="A173" t="str">
            <v>18400</v>
          </cell>
          <cell r="B173" t="str">
            <v>NORTH KITSAP</v>
          </cell>
          <cell r="C173">
            <v>10000</v>
          </cell>
          <cell r="D173">
            <v>2.8916713998137348E-3</v>
          </cell>
          <cell r="E173">
            <v>50691.199999999968</v>
          </cell>
          <cell r="F173"/>
          <cell r="G173">
            <v>0</v>
          </cell>
          <cell r="H173">
            <v>48832.9</v>
          </cell>
          <cell r="I173"/>
          <cell r="J173">
            <v>0</v>
          </cell>
          <cell r="K173">
            <v>48830</v>
          </cell>
          <cell r="L173"/>
          <cell r="M173">
            <v>0</v>
          </cell>
          <cell r="N173">
            <v>48830</v>
          </cell>
          <cell r="Q173">
            <v>48830</v>
          </cell>
          <cell r="R173"/>
          <cell r="S173">
            <v>0</v>
          </cell>
          <cell r="T173">
            <v>48830</v>
          </cell>
        </row>
        <row r="174">
          <cell r="A174" t="str">
            <v>23403</v>
          </cell>
          <cell r="B174" t="str">
            <v>NORTH MASON</v>
          </cell>
          <cell r="C174">
            <v>10000</v>
          </cell>
          <cell r="D174">
            <v>2.6776489335742096E-3</v>
          </cell>
          <cell r="E174">
            <v>46939.399999999972</v>
          </cell>
          <cell r="F174"/>
          <cell r="G174">
            <v>0</v>
          </cell>
          <cell r="H174">
            <v>45218.6</v>
          </cell>
          <cell r="I174"/>
          <cell r="J174">
            <v>0</v>
          </cell>
          <cell r="K174">
            <v>45216</v>
          </cell>
          <cell r="L174"/>
          <cell r="M174">
            <v>0</v>
          </cell>
          <cell r="N174">
            <v>45216</v>
          </cell>
          <cell r="Q174">
            <v>45216</v>
          </cell>
          <cell r="R174"/>
          <cell r="S174">
            <v>0</v>
          </cell>
          <cell r="T174">
            <v>45216</v>
          </cell>
        </row>
        <row r="175">
          <cell r="A175" t="str">
            <v>25200</v>
          </cell>
          <cell r="B175" t="str">
            <v>NORTH RIVER</v>
          </cell>
          <cell r="C175">
            <v>10000</v>
          </cell>
          <cell r="D175">
            <v>7.5175314664327036E-5</v>
          </cell>
          <cell r="E175">
            <v>1317.7999999999738</v>
          </cell>
          <cell r="F175"/>
          <cell r="G175">
            <v>10000</v>
          </cell>
          <cell r="H175">
            <v>10000</v>
          </cell>
          <cell r="I175"/>
          <cell r="J175">
            <v>0</v>
          </cell>
          <cell r="K175">
            <v>10000</v>
          </cell>
          <cell r="L175"/>
          <cell r="M175">
            <v>0</v>
          </cell>
          <cell r="N175">
            <v>10000</v>
          </cell>
          <cell r="Q175">
            <v>10000</v>
          </cell>
          <cell r="R175"/>
          <cell r="S175">
            <v>0</v>
          </cell>
          <cell r="T175">
            <v>10000</v>
          </cell>
        </row>
        <row r="176">
          <cell r="A176" t="str">
            <v>34003</v>
          </cell>
          <cell r="B176" t="str">
            <v>NORTH THURSTON</v>
          </cell>
          <cell r="C176">
            <v>10000</v>
          </cell>
          <cell r="D176">
            <v>1.0043021956252011E-2</v>
          </cell>
          <cell r="E176">
            <v>176055.09999999998</v>
          </cell>
          <cell r="F176"/>
          <cell r="G176">
            <v>0</v>
          </cell>
          <cell r="H176">
            <v>169601</v>
          </cell>
          <cell r="I176"/>
          <cell r="J176">
            <v>0</v>
          </cell>
          <cell r="K176">
            <v>169592</v>
          </cell>
          <cell r="L176"/>
          <cell r="M176">
            <v>0</v>
          </cell>
          <cell r="N176">
            <v>169592</v>
          </cell>
          <cell r="Q176">
            <v>169592</v>
          </cell>
          <cell r="R176"/>
          <cell r="S176">
            <v>0</v>
          </cell>
          <cell r="T176">
            <v>169592</v>
          </cell>
        </row>
        <row r="177">
          <cell r="A177" t="str">
            <v>33211</v>
          </cell>
          <cell r="B177" t="str">
            <v>NORTHPORT</v>
          </cell>
          <cell r="C177">
            <v>10000</v>
          </cell>
          <cell r="D177">
            <v>3.7291753566511454E-4</v>
          </cell>
          <cell r="E177">
            <v>6537.1999999999734</v>
          </cell>
          <cell r="F177"/>
          <cell r="G177">
            <v>10000</v>
          </cell>
          <cell r="H177">
            <v>10000</v>
          </cell>
          <cell r="I177"/>
          <cell r="J177">
            <v>0</v>
          </cell>
          <cell r="K177">
            <v>10000</v>
          </cell>
          <cell r="L177"/>
          <cell r="M177">
            <v>0</v>
          </cell>
          <cell r="N177">
            <v>10000</v>
          </cell>
          <cell r="Q177">
            <v>10000</v>
          </cell>
          <cell r="R177"/>
          <cell r="S177">
            <v>0</v>
          </cell>
          <cell r="T177">
            <v>10000</v>
          </cell>
        </row>
        <row r="178">
          <cell r="A178" t="str">
            <v>17417</v>
          </cell>
          <cell r="B178" t="str">
            <v>NORTHSHORE</v>
          </cell>
          <cell r="C178">
            <v>10000</v>
          </cell>
          <cell r="D178">
            <v>2.8274742899460849E-3</v>
          </cell>
          <cell r="E178">
            <v>49565.899999999972</v>
          </cell>
          <cell r="F178"/>
          <cell r="G178">
            <v>0</v>
          </cell>
          <cell r="H178">
            <v>47748.800000000003</v>
          </cell>
          <cell r="I178"/>
          <cell r="J178">
            <v>0</v>
          </cell>
          <cell r="K178">
            <v>47746</v>
          </cell>
          <cell r="L178"/>
          <cell r="M178">
            <v>0</v>
          </cell>
          <cell r="N178">
            <v>47746</v>
          </cell>
          <cell r="Q178">
            <v>47746</v>
          </cell>
          <cell r="R178"/>
          <cell r="S178">
            <v>0</v>
          </cell>
          <cell r="T178">
            <v>47746</v>
          </cell>
        </row>
        <row r="179">
          <cell r="A179" t="str">
            <v>15201</v>
          </cell>
          <cell r="B179" t="str">
            <v>OAK HARBOR</v>
          </cell>
          <cell r="C179">
            <v>10000</v>
          </cell>
          <cell r="D179">
            <v>4.0148581860192196E-3</v>
          </cell>
          <cell r="E179">
            <v>70380.799999999974</v>
          </cell>
          <cell r="F179"/>
          <cell r="G179">
            <v>0</v>
          </cell>
          <cell r="H179">
            <v>67800.600000000006</v>
          </cell>
          <cell r="I179"/>
          <cell r="J179">
            <v>0</v>
          </cell>
          <cell r="K179">
            <v>67797</v>
          </cell>
          <cell r="L179"/>
          <cell r="M179">
            <v>0</v>
          </cell>
          <cell r="N179">
            <v>67797</v>
          </cell>
          <cell r="Q179">
            <v>67797</v>
          </cell>
          <cell r="R179"/>
          <cell r="S179">
            <v>0</v>
          </cell>
          <cell r="T179">
            <v>67797</v>
          </cell>
        </row>
        <row r="180">
          <cell r="A180" t="str">
            <v>38324</v>
          </cell>
          <cell r="B180" t="str">
            <v>OAKESDALE</v>
          </cell>
          <cell r="C180">
            <v>0</v>
          </cell>
          <cell r="D180">
            <v>0</v>
          </cell>
          <cell r="E180">
            <v>0</v>
          </cell>
          <cell r="F180"/>
          <cell r="G180">
            <v>0</v>
          </cell>
          <cell r="H180">
            <v>0</v>
          </cell>
          <cell r="I180"/>
          <cell r="J180">
            <v>0</v>
          </cell>
          <cell r="K180">
            <v>0</v>
          </cell>
          <cell r="L180"/>
          <cell r="M180">
            <v>0</v>
          </cell>
          <cell r="N180">
            <v>0</v>
          </cell>
          <cell r="Q180">
            <v>0</v>
          </cell>
          <cell r="R180"/>
          <cell r="S180">
            <v>0</v>
          </cell>
          <cell r="T180">
            <v>0</v>
          </cell>
        </row>
        <row r="181">
          <cell r="A181" t="str">
            <v>14400</v>
          </cell>
          <cell r="B181" t="str">
            <v>OAKVILLE</v>
          </cell>
          <cell r="C181">
            <v>10000</v>
          </cell>
          <cell r="D181">
            <v>7.3201601529230664E-4</v>
          </cell>
          <cell r="E181">
            <v>12832.299999999974</v>
          </cell>
          <cell r="F181"/>
          <cell r="G181">
            <v>0</v>
          </cell>
          <cell r="H181">
            <v>12361.8</v>
          </cell>
          <cell r="I181"/>
          <cell r="J181">
            <v>0</v>
          </cell>
          <cell r="K181">
            <v>12361</v>
          </cell>
          <cell r="L181"/>
          <cell r="M181">
            <v>0</v>
          </cell>
          <cell r="N181">
            <v>12361</v>
          </cell>
          <cell r="Q181">
            <v>12361</v>
          </cell>
          <cell r="R181"/>
          <cell r="S181">
            <v>0</v>
          </cell>
          <cell r="T181">
            <v>12361</v>
          </cell>
        </row>
        <row r="182">
          <cell r="A182" t="str">
            <v>25101</v>
          </cell>
          <cell r="B182" t="str">
            <v>OCEAN BEACH</v>
          </cell>
          <cell r="C182">
            <v>10000</v>
          </cell>
          <cell r="D182">
            <v>1.1231036179873281E-3</v>
          </cell>
          <cell r="E182">
            <v>19688.099999999973</v>
          </cell>
          <cell r="F182"/>
          <cell r="G182">
            <v>0</v>
          </cell>
          <cell r="H182">
            <v>18966.3</v>
          </cell>
          <cell r="I182"/>
          <cell r="J182">
            <v>0</v>
          </cell>
          <cell r="K182">
            <v>18965</v>
          </cell>
          <cell r="L182"/>
          <cell r="M182">
            <v>0</v>
          </cell>
          <cell r="N182">
            <v>18965</v>
          </cell>
          <cell r="Q182">
            <v>18965</v>
          </cell>
          <cell r="R182"/>
          <cell r="S182">
            <v>0</v>
          </cell>
          <cell r="T182">
            <v>18965</v>
          </cell>
        </row>
        <row r="183">
          <cell r="A183" t="str">
            <v>14172</v>
          </cell>
          <cell r="B183" t="str">
            <v>OCOSTA</v>
          </cell>
          <cell r="C183">
            <v>10000</v>
          </cell>
          <cell r="D183">
            <v>1.1571281737626754E-3</v>
          </cell>
          <cell r="E183">
            <v>20284.499999999975</v>
          </cell>
          <cell r="F183"/>
          <cell r="G183">
            <v>0</v>
          </cell>
          <cell r="H183">
            <v>19540.8</v>
          </cell>
          <cell r="I183"/>
          <cell r="J183">
            <v>0</v>
          </cell>
          <cell r="K183">
            <v>19539</v>
          </cell>
          <cell r="L183"/>
          <cell r="M183">
            <v>0</v>
          </cell>
          <cell r="N183">
            <v>19539</v>
          </cell>
          <cell r="Q183">
            <v>19539</v>
          </cell>
          <cell r="R183"/>
          <cell r="S183">
            <v>0</v>
          </cell>
          <cell r="T183">
            <v>19539</v>
          </cell>
        </row>
        <row r="184">
          <cell r="A184" t="str">
            <v>22105</v>
          </cell>
          <cell r="B184" t="str">
            <v>ODESSA</v>
          </cell>
          <cell r="C184">
            <v>10000</v>
          </cell>
          <cell r="D184">
            <v>2.1294565667812865E-4</v>
          </cell>
          <cell r="E184">
            <v>3732.8999999999737</v>
          </cell>
          <cell r="F184"/>
          <cell r="G184">
            <v>10000</v>
          </cell>
          <cell r="H184">
            <v>10000</v>
          </cell>
          <cell r="I184"/>
          <cell r="J184">
            <v>0</v>
          </cell>
          <cell r="K184">
            <v>10000</v>
          </cell>
          <cell r="L184"/>
          <cell r="M184">
            <v>0</v>
          </cell>
          <cell r="N184">
            <v>10000</v>
          </cell>
          <cell r="Q184">
            <v>10000</v>
          </cell>
          <cell r="R184"/>
          <cell r="S184">
            <v>0</v>
          </cell>
          <cell r="T184">
            <v>10000</v>
          </cell>
        </row>
        <row r="185">
          <cell r="A185" t="str">
            <v>24105</v>
          </cell>
          <cell r="B185" t="str">
            <v>OKANOGAN</v>
          </cell>
          <cell r="C185">
            <v>10000</v>
          </cell>
          <cell r="D185">
            <v>2.3119582783394433E-3</v>
          </cell>
          <cell r="E185">
            <v>40528.799999999974</v>
          </cell>
          <cell r="F185"/>
          <cell r="G185">
            <v>0</v>
          </cell>
          <cell r="H185">
            <v>39043</v>
          </cell>
          <cell r="I185"/>
          <cell r="J185">
            <v>0</v>
          </cell>
          <cell r="K185">
            <v>39041</v>
          </cell>
          <cell r="L185"/>
          <cell r="M185">
            <v>0</v>
          </cell>
          <cell r="N185">
            <v>39041</v>
          </cell>
          <cell r="Q185">
            <v>39041</v>
          </cell>
          <cell r="R185"/>
          <cell r="S185">
            <v>0</v>
          </cell>
          <cell r="T185">
            <v>39041</v>
          </cell>
        </row>
        <row r="186">
          <cell r="A186" t="str">
            <v>34111</v>
          </cell>
          <cell r="B186" t="str">
            <v>OLYMPIA</v>
          </cell>
          <cell r="C186">
            <v>10000</v>
          </cell>
          <cell r="D186">
            <v>6.4193389184206097E-3</v>
          </cell>
          <cell r="E186">
            <v>112531.59999999998</v>
          </cell>
          <cell r="F186"/>
          <cell r="G186">
            <v>0</v>
          </cell>
          <cell r="H186">
            <v>108406.2</v>
          </cell>
          <cell r="I186"/>
          <cell r="J186">
            <v>0</v>
          </cell>
          <cell r="K186">
            <v>108401</v>
          </cell>
          <cell r="L186"/>
          <cell r="M186">
            <v>0</v>
          </cell>
          <cell r="N186">
            <v>108401</v>
          </cell>
          <cell r="Q186">
            <v>108401</v>
          </cell>
          <cell r="R186"/>
          <cell r="S186">
            <v>0</v>
          </cell>
          <cell r="T186">
            <v>108401</v>
          </cell>
        </row>
        <row r="187">
          <cell r="A187" t="str">
            <v>24019</v>
          </cell>
          <cell r="B187" t="str">
            <v>OMAK</v>
          </cell>
          <cell r="C187">
            <v>10000</v>
          </cell>
          <cell r="D187">
            <v>2.7422181117862446E-3</v>
          </cell>
          <cell r="E187">
            <v>48071.299999999974</v>
          </cell>
          <cell r="F187"/>
          <cell r="G187">
            <v>0</v>
          </cell>
          <cell r="H187">
            <v>46309</v>
          </cell>
          <cell r="I187"/>
          <cell r="J187">
            <v>0</v>
          </cell>
          <cell r="K187">
            <v>46306</v>
          </cell>
          <cell r="L187"/>
          <cell r="M187">
            <v>0</v>
          </cell>
          <cell r="N187">
            <v>46306</v>
          </cell>
          <cell r="Q187">
            <v>46306</v>
          </cell>
          <cell r="R187"/>
          <cell r="S187">
            <v>0</v>
          </cell>
          <cell r="T187">
            <v>46306</v>
          </cell>
        </row>
        <row r="188">
          <cell r="A188" t="str">
            <v>21300</v>
          </cell>
          <cell r="B188" t="str">
            <v>ONALASKA</v>
          </cell>
          <cell r="C188">
            <v>10000</v>
          </cell>
          <cell r="D188">
            <v>5.7935418495382582E-4</v>
          </cell>
          <cell r="E188">
            <v>10156.099999999975</v>
          </cell>
          <cell r="F188"/>
          <cell r="G188">
            <v>0</v>
          </cell>
          <cell r="H188">
            <v>9783.7000000000007</v>
          </cell>
          <cell r="I188"/>
          <cell r="J188">
            <v>10000</v>
          </cell>
          <cell r="K188">
            <v>10000</v>
          </cell>
          <cell r="L188"/>
          <cell r="M188">
            <v>0</v>
          </cell>
          <cell r="N188">
            <v>10000</v>
          </cell>
          <cell r="Q188">
            <v>10000</v>
          </cell>
          <cell r="R188"/>
          <cell r="S188">
            <v>0</v>
          </cell>
          <cell r="T188">
            <v>10000</v>
          </cell>
        </row>
        <row r="189">
          <cell r="A189" t="str">
            <v>33030</v>
          </cell>
          <cell r="B189" t="str">
            <v>ONION CREEK</v>
          </cell>
          <cell r="C189">
            <v>10000</v>
          </cell>
          <cell r="D189">
            <v>1.3879900155416012E-4</v>
          </cell>
          <cell r="E189">
            <v>2433.0999999999735</v>
          </cell>
          <cell r="F189"/>
          <cell r="G189">
            <v>10000</v>
          </cell>
          <cell r="H189">
            <v>10000</v>
          </cell>
          <cell r="I189"/>
          <cell r="J189">
            <v>0</v>
          </cell>
          <cell r="K189">
            <v>10000</v>
          </cell>
          <cell r="L189"/>
          <cell r="M189">
            <v>0</v>
          </cell>
          <cell r="N189">
            <v>10000</v>
          </cell>
          <cell r="Q189">
            <v>10000</v>
          </cell>
          <cell r="R189"/>
          <cell r="S189">
            <v>0</v>
          </cell>
          <cell r="T189">
            <v>10000</v>
          </cell>
        </row>
        <row r="190">
          <cell r="A190" t="str">
            <v>28137</v>
          </cell>
          <cell r="B190" t="str">
            <v>ORCAS ISLAND</v>
          </cell>
          <cell r="C190">
            <v>10000</v>
          </cell>
          <cell r="D190">
            <v>4.6970345522624968E-4</v>
          </cell>
          <cell r="E190">
            <v>8233.8999999999742</v>
          </cell>
          <cell r="F190"/>
          <cell r="G190">
            <v>10000</v>
          </cell>
          <cell r="H190">
            <v>10000</v>
          </cell>
          <cell r="I190"/>
          <cell r="J190">
            <v>0</v>
          </cell>
          <cell r="K190">
            <v>10000</v>
          </cell>
          <cell r="L190"/>
          <cell r="M190">
            <v>0</v>
          </cell>
          <cell r="N190">
            <v>10000</v>
          </cell>
          <cell r="Q190">
            <v>10000</v>
          </cell>
          <cell r="R190"/>
          <cell r="S190">
            <v>0</v>
          </cell>
          <cell r="T190">
            <v>10000</v>
          </cell>
        </row>
        <row r="191">
          <cell r="A191" t="str">
            <v>32123</v>
          </cell>
          <cell r="B191" t="str">
            <v>ORCHARD PRAIRIE</v>
          </cell>
          <cell r="C191">
            <v>10000</v>
          </cell>
          <cell r="D191">
            <v>1.1104270306303995E-4</v>
          </cell>
          <cell r="E191">
            <v>1946.4999999999739</v>
          </cell>
          <cell r="F191"/>
          <cell r="G191">
            <v>10000</v>
          </cell>
          <cell r="H191">
            <v>10000</v>
          </cell>
          <cell r="I191"/>
          <cell r="J191">
            <v>0</v>
          </cell>
          <cell r="K191">
            <v>10000</v>
          </cell>
          <cell r="L191"/>
          <cell r="M191">
            <v>0</v>
          </cell>
          <cell r="N191">
            <v>10000</v>
          </cell>
          <cell r="Q191">
            <v>10000</v>
          </cell>
          <cell r="R191"/>
          <cell r="S191">
            <v>0</v>
          </cell>
          <cell r="T191">
            <v>10000</v>
          </cell>
        </row>
        <row r="192">
          <cell r="A192" t="str">
            <v>10065</v>
          </cell>
          <cell r="B192" t="str">
            <v>ORIENT</v>
          </cell>
          <cell r="C192">
            <v>10000</v>
          </cell>
          <cell r="D192">
            <v>1.8255861612847461E-4</v>
          </cell>
          <cell r="E192">
            <v>3200.1999999999734</v>
          </cell>
          <cell r="F192"/>
          <cell r="G192">
            <v>10000</v>
          </cell>
          <cell r="H192">
            <v>10000</v>
          </cell>
          <cell r="I192"/>
          <cell r="J192">
            <v>0</v>
          </cell>
          <cell r="K192">
            <v>10000</v>
          </cell>
          <cell r="L192"/>
          <cell r="M192">
            <v>0</v>
          </cell>
          <cell r="N192">
            <v>10000</v>
          </cell>
          <cell r="Q192">
            <v>10000</v>
          </cell>
          <cell r="R192"/>
          <cell r="S192">
            <v>0</v>
          </cell>
          <cell r="T192">
            <v>10000</v>
          </cell>
        </row>
        <row r="193">
          <cell r="A193" t="str">
            <v>09013</v>
          </cell>
          <cell r="B193" t="str">
            <v>ORONDO</v>
          </cell>
          <cell r="C193">
            <v>10000</v>
          </cell>
          <cell r="D193">
            <v>4.1479492214430499E-4</v>
          </cell>
          <cell r="E193">
            <v>7271.2999999999738</v>
          </cell>
          <cell r="F193"/>
          <cell r="G193">
            <v>10000</v>
          </cell>
          <cell r="H193">
            <v>10000</v>
          </cell>
          <cell r="I193"/>
          <cell r="J193">
            <v>0</v>
          </cell>
          <cell r="K193">
            <v>10000</v>
          </cell>
          <cell r="L193"/>
          <cell r="M193">
            <v>0</v>
          </cell>
          <cell r="N193">
            <v>10000</v>
          </cell>
          <cell r="Q193">
            <v>10000</v>
          </cell>
          <cell r="R193"/>
          <cell r="S193">
            <v>0</v>
          </cell>
          <cell r="T193">
            <v>10000</v>
          </cell>
        </row>
        <row r="194">
          <cell r="A194" t="str">
            <v>24410</v>
          </cell>
          <cell r="B194" t="str">
            <v>OROVILLE</v>
          </cell>
          <cell r="C194">
            <v>10000</v>
          </cell>
          <cell r="D194">
            <v>1.952023739256045E-3</v>
          </cell>
          <cell r="E194">
            <v>34219.099999999969</v>
          </cell>
          <cell r="F194"/>
          <cell r="G194">
            <v>0</v>
          </cell>
          <cell r="H194">
            <v>32964.6</v>
          </cell>
          <cell r="I194"/>
          <cell r="J194">
            <v>0</v>
          </cell>
          <cell r="K194">
            <v>32963</v>
          </cell>
          <cell r="L194"/>
          <cell r="M194">
            <v>0</v>
          </cell>
          <cell r="N194">
            <v>32963</v>
          </cell>
          <cell r="Q194">
            <v>32963</v>
          </cell>
          <cell r="R194"/>
          <cell r="S194">
            <v>0</v>
          </cell>
          <cell r="T194">
            <v>32963</v>
          </cell>
        </row>
        <row r="195">
          <cell r="A195" t="str">
            <v>27344</v>
          </cell>
          <cell r="B195" t="str">
            <v>ORTING</v>
          </cell>
          <cell r="C195">
            <v>10000</v>
          </cell>
          <cell r="D195">
            <v>1.5932798188746787E-3</v>
          </cell>
          <cell r="E195">
            <v>27930.299999999974</v>
          </cell>
          <cell r="F195"/>
          <cell r="G195">
            <v>0</v>
          </cell>
          <cell r="H195">
            <v>26906.3</v>
          </cell>
          <cell r="I195"/>
          <cell r="J195">
            <v>0</v>
          </cell>
          <cell r="K195">
            <v>26905</v>
          </cell>
          <cell r="L195"/>
          <cell r="M195">
            <v>0</v>
          </cell>
          <cell r="N195">
            <v>26905</v>
          </cell>
          <cell r="Q195">
            <v>26905</v>
          </cell>
          <cell r="R195"/>
          <cell r="S195">
            <v>0</v>
          </cell>
          <cell r="T195">
            <v>26905</v>
          </cell>
        </row>
        <row r="196">
          <cell r="A196" t="str">
            <v>01147</v>
          </cell>
          <cell r="B196" t="str">
            <v>OTHELLO</v>
          </cell>
          <cell r="C196">
            <v>10000</v>
          </cell>
          <cell r="D196">
            <v>6.0911702613984098E-3</v>
          </cell>
          <cell r="E196">
            <v>106778.79999999997</v>
          </cell>
          <cell r="F196"/>
          <cell r="G196">
            <v>0</v>
          </cell>
          <cell r="H196">
            <v>102864.3</v>
          </cell>
          <cell r="I196"/>
          <cell r="J196">
            <v>0</v>
          </cell>
          <cell r="K196">
            <v>102859</v>
          </cell>
          <cell r="L196"/>
          <cell r="M196">
            <v>0</v>
          </cell>
          <cell r="N196">
            <v>102859</v>
          </cell>
          <cell r="Q196">
            <v>102859</v>
          </cell>
          <cell r="R196"/>
          <cell r="S196">
            <v>0</v>
          </cell>
          <cell r="T196">
            <v>102859</v>
          </cell>
        </row>
        <row r="197">
          <cell r="A197" t="str">
            <v>09102</v>
          </cell>
          <cell r="B197" t="str">
            <v>PALISADES</v>
          </cell>
          <cell r="C197">
            <v>10000</v>
          </cell>
          <cell r="D197">
            <v>1.1805509703603703E-5</v>
          </cell>
          <cell r="E197">
            <v>206.8999999999738</v>
          </cell>
          <cell r="F197"/>
          <cell r="G197">
            <v>10000</v>
          </cell>
          <cell r="H197">
            <v>10000</v>
          </cell>
          <cell r="I197"/>
          <cell r="J197">
            <v>0</v>
          </cell>
          <cell r="K197">
            <v>10000</v>
          </cell>
          <cell r="L197"/>
          <cell r="M197">
            <v>0</v>
          </cell>
          <cell r="N197">
            <v>10000</v>
          </cell>
          <cell r="Q197">
            <v>10000</v>
          </cell>
          <cell r="R197"/>
          <cell r="S197">
            <v>0</v>
          </cell>
          <cell r="T197">
            <v>10000</v>
          </cell>
        </row>
        <row r="198">
          <cell r="A198" t="str">
            <v>38301</v>
          </cell>
          <cell r="B198" t="str">
            <v>PALOUSE</v>
          </cell>
          <cell r="C198">
            <v>10000</v>
          </cell>
          <cell r="D198">
            <v>1.261880733168289E-4</v>
          </cell>
          <cell r="E198">
            <v>2211.9999999999736</v>
          </cell>
          <cell r="F198"/>
          <cell r="G198">
            <v>10000</v>
          </cell>
          <cell r="H198">
            <v>10000</v>
          </cell>
          <cell r="I198"/>
          <cell r="J198">
            <v>0</v>
          </cell>
          <cell r="K198">
            <v>10000</v>
          </cell>
          <cell r="L198"/>
          <cell r="M198">
            <v>0</v>
          </cell>
          <cell r="N198">
            <v>10000</v>
          </cell>
          <cell r="Q198">
            <v>10000</v>
          </cell>
          <cell r="R198"/>
          <cell r="S198">
            <v>0</v>
          </cell>
          <cell r="T198">
            <v>10000</v>
          </cell>
        </row>
        <row r="199">
          <cell r="A199" t="str">
            <v>11001</v>
          </cell>
          <cell r="B199" t="str">
            <v>PASCO</v>
          </cell>
          <cell r="C199">
            <v>10000</v>
          </cell>
          <cell r="D199">
            <v>2.2004852891793089E-2</v>
          </cell>
          <cell r="E199">
            <v>385747.3</v>
          </cell>
          <cell r="F199"/>
          <cell r="G199">
            <v>0</v>
          </cell>
          <cell r="H199">
            <v>371606.1</v>
          </cell>
          <cell r="I199"/>
          <cell r="J199">
            <v>0</v>
          </cell>
          <cell r="K199">
            <v>371588</v>
          </cell>
          <cell r="L199"/>
          <cell r="M199">
            <v>0</v>
          </cell>
          <cell r="N199">
            <v>371588</v>
          </cell>
          <cell r="Q199">
            <v>371588</v>
          </cell>
          <cell r="R199"/>
          <cell r="S199">
            <v>0</v>
          </cell>
          <cell r="T199">
            <v>371588</v>
          </cell>
        </row>
        <row r="200">
          <cell r="A200" t="str">
            <v>24122</v>
          </cell>
          <cell r="B200" t="str">
            <v>PATEROS</v>
          </cell>
          <cell r="C200">
            <v>10000</v>
          </cell>
          <cell r="D200">
            <v>3.8021007521506033E-4</v>
          </cell>
          <cell r="E200">
            <v>6665.099999999974</v>
          </cell>
          <cell r="F200"/>
          <cell r="G200">
            <v>10000</v>
          </cell>
          <cell r="H200">
            <v>10000</v>
          </cell>
          <cell r="I200"/>
          <cell r="J200">
            <v>0</v>
          </cell>
          <cell r="K200">
            <v>10000</v>
          </cell>
          <cell r="L200"/>
          <cell r="M200">
            <v>0</v>
          </cell>
          <cell r="N200">
            <v>10000</v>
          </cell>
          <cell r="Q200">
            <v>10000</v>
          </cell>
          <cell r="R200"/>
          <cell r="S200">
            <v>0</v>
          </cell>
          <cell r="T200">
            <v>10000</v>
          </cell>
        </row>
        <row r="201">
          <cell r="A201" t="str">
            <v>03050</v>
          </cell>
          <cell r="B201" t="str">
            <v>PATERSON</v>
          </cell>
          <cell r="C201">
            <v>10000</v>
          </cell>
          <cell r="D201">
            <v>6.646016085643864E-5</v>
          </cell>
          <cell r="E201">
            <v>1164.9999999999739</v>
          </cell>
          <cell r="F201"/>
          <cell r="G201">
            <v>10000</v>
          </cell>
          <cell r="H201">
            <v>10000</v>
          </cell>
          <cell r="I201"/>
          <cell r="J201">
            <v>0</v>
          </cell>
          <cell r="K201">
            <v>10000</v>
          </cell>
          <cell r="L201"/>
          <cell r="M201">
            <v>0</v>
          </cell>
          <cell r="N201">
            <v>10000</v>
          </cell>
          <cell r="Q201">
            <v>10000</v>
          </cell>
          <cell r="R201"/>
          <cell r="S201">
            <v>0</v>
          </cell>
          <cell r="T201">
            <v>10000</v>
          </cell>
        </row>
        <row r="202">
          <cell r="A202" t="str">
            <v>21301</v>
          </cell>
          <cell r="B202" t="str">
            <v>PE ELL</v>
          </cell>
          <cell r="C202">
            <v>10000</v>
          </cell>
          <cell r="D202">
            <v>1.693830194626062E-4</v>
          </cell>
          <cell r="E202">
            <v>2969.2999999999738</v>
          </cell>
          <cell r="F202"/>
          <cell r="G202">
            <v>10000</v>
          </cell>
          <cell r="H202">
            <v>10000</v>
          </cell>
          <cell r="I202"/>
          <cell r="J202">
            <v>0</v>
          </cell>
          <cell r="K202">
            <v>10000</v>
          </cell>
          <cell r="L202"/>
          <cell r="M202">
            <v>0</v>
          </cell>
          <cell r="N202">
            <v>10000</v>
          </cell>
          <cell r="Q202">
            <v>10000</v>
          </cell>
          <cell r="R202"/>
          <cell r="S202">
            <v>0</v>
          </cell>
          <cell r="T202">
            <v>10000</v>
          </cell>
        </row>
        <row r="203">
          <cell r="A203" t="str">
            <v>27401</v>
          </cell>
          <cell r="B203" t="str">
            <v>PENINSULA</v>
          </cell>
          <cell r="C203">
            <v>10000</v>
          </cell>
          <cell r="D203">
            <v>1.7059333590051737E-3</v>
          </cell>
          <cell r="E203">
            <v>29905.099999999973</v>
          </cell>
          <cell r="F203"/>
          <cell r="G203">
            <v>0</v>
          </cell>
          <cell r="H203">
            <v>28808.799999999999</v>
          </cell>
          <cell r="I203"/>
          <cell r="J203">
            <v>0</v>
          </cell>
          <cell r="K203">
            <v>28807</v>
          </cell>
          <cell r="L203"/>
          <cell r="M203">
            <v>0</v>
          </cell>
          <cell r="N203">
            <v>28807</v>
          </cell>
          <cell r="Q203">
            <v>28807</v>
          </cell>
          <cell r="R203"/>
          <cell r="S203">
            <v>0</v>
          </cell>
          <cell r="T203">
            <v>28807</v>
          </cell>
        </row>
        <row r="204">
          <cell r="A204" t="str">
            <v>04901</v>
          </cell>
          <cell r="B204" t="str">
            <v>PINNACLE PREP CHARTER</v>
          </cell>
          <cell r="C204">
            <v>0</v>
          </cell>
          <cell r="D204">
            <v>0</v>
          </cell>
          <cell r="E204">
            <v>0</v>
          </cell>
          <cell r="F204"/>
          <cell r="G204">
            <v>0</v>
          </cell>
          <cell r="H204">
            <v>0</v>
          </cell>
          <cell r="I204"/>
          <cell r="J204">
            <v>0</v>
          </cell>
          <cell r="K204">
            <v>0</v>
          </cell>
          <cell r="L204"/>
          <cell r="M204">
            <v>0</v>
          </cell>
          <cell r="N204">
            <v>0</v>
          </cell>
          <cell r="Q204">
            <v>0</v>
          </cell>
          <cell r="R204"/>
          <cell r="S204">
            <v>0</v>
          </cell>
          <cell r="T204">
            <v>0</v>
          </cell>
        </row>
        <row r="205">
          <cell r="A205" t="str">
            <v>23402</v>
          </cell>
          <cell r="B205" t="str">
            <v>PIONEER</v>
          </cell>
          <cell r="C205">
            <v>10000</v>
          </cell>
          <cell r="D205">
            <v>1.9133592723624849E-3</v>
          </cell>
          <cell r="E205">
            <v>33541.299999999974</v>
          </cell>
          <cell r="F205"/>
          <cell r="G205">
            <v>0</v>
          </cell>
          <cell r="H205">
            <v>32311.7</v>
          </cell>
          <cell r="I205"/>
          <cell r="J205">
            <v>0</v>
          </cell>
          <cell r="K205">
            <v>32310</v>
          </cell>
          <cell r="L205"/>
          <cell r="M205">
            <v>0</v>
          </cell>
          <cell r="N205">
            <v>32310</v>
          </cell>
          <cell r="Q205">
            <v>32310</v>
          </cell>
          <cell r="R205"/>
          <cell r="S205">
            <v>0</v>
          </cell>
          <cell r="T205">
            <v>32310</v>
          </cell>
        </row>
        <row r="206">
          <cell r="A206" t="str">
            <v>12110</v>
          </cell>
          <cell r="B206" t="str">
            <v>POMEROY</v>
          </cell>
          <cell r="C206">
            <v>10000</v>
          </cell>
          <cell r="D206">
            <v>3.9065862978031877E-4</v>
          </cell>
          <cell r="E206">
            <v>6848.1999999999734</v>
          </cell>
          <cell r="F206"/>
          <cell r="G206">
            <v>10000</v>
          </cell>
          <cell r="H206">
            <v>10000</v>
          </cell>
          <cell r="I206"/>
          <cell r="J206">
            <v>0</v>
          </cell>
          <cell r="K206">
            <v>10000</v>
          </cell>
          <cell r="L206"/>
          <cell r="M206">
            <v>0</v>
          </cell>
          <cell r="N206">
            <v>10000</v>
          </cell>
          <cell r="Q206">
            <v>10000</v>
          </cell>
          <cell r="R206"/>
          <cell r="S206">
            <v>0</v>
          </cell>
          <cell r="T206">
            <v>10000</v>
          </cell>
        </row>
        <row r="207">
          <cell r="A207" t="str">
            <v>05121</v>
          </cell>
          <cell r="B207" t="str">
            <v>PORT ANGELES</v>
          </cell>
          <cell r="C207">
            <v>10000</v>
          </cell>
          <cell r="D207">
            <v>6.5411497170976152E-3</v>
          </cell>
          <cell r="E207">
            <v>114666.99999999997</v>
          </cell>
          <cell r="F207"/>
          <cell r="G207">
            <v>0</v>
          </cell>
          <cell r="H207">
            <v>110463.3</v>
          </cell>
          <cell r="I207"/>
          <cell r="J207">
            <v>0</v>
          </cell>
          <cell r="K207">
            <v>110458</v>
          </cell>
          <cell r="L207"/>
          <cell r="M207">
            <v>0</v>
          </cell>
          <cell r="N207">
            <v>110458</v>
          </cell>
          <cell r="Q207">
            <v>110458</v>
          </cell>
          <cell r="R207"/>
          <cell r="S207">
            <v>0</v>
          </cell>
          <cell r="T207">
            <v>110458</v>
          </cell>
        </row>
        <row r="208">
          <cell r="A208" t="str">
            <v>16050</v>
          </cell>
          <cell r="B208" t="str">
            <v>PORT TOWNSEND</v>
          </cell>
          <cell r="C208">
            <v>10000</v>
          </cell>
          <cell r="D208">
            <v>2.013835234444991E-3</v>
          </cell>
          <cell r="E208">
            <v>35302.699999999968</v>
          </cell>
          <cell r="F208"/>
          <cell r="G208">
            <v>0</v>
          </cell>
          <cell r="H208">
            <v>34008.5</v>
          </cell>
          <cell r="I208"/>
          <cell r="J208">
            <v>0</v>
          </cell>
          <cell r="K208">
            <v>34006</v>
          </cell>
          <cell r="L208"/>
          <cell r="M208">
            <v>0</v>
          </cell>
          <cell r="N208">
            <v>34006</v>
          </cell>
          <cell r="Q208">
            <v>34006</v>
          </cell>
          <cell r="R208"/>
          <cell r="S208">
            <v>0</v>
          </cell>
          <cell r="T208">
            <v>34006</v>
          </cell>
        </row>
        <row r="209">
          <cell r="A209" t="str">
            <v>36402</v>
          </cell>
          <cell r="B209" t="str">
            <v>PRESCOTT</v>
          </cell>
          <cell r="C209">
            <v>10000</v>
          </cell>
          <cell r="D209">
            <v>3.2121754489416039E-4</v>
          </cell>
          <cell r="E209">
            <v>5630.8999999999733</v>
          </cell>
          <cell r="F209"/>
          <cell r="G209">
            <v>10000</v>
          </cell>
          <cell r="H209">
            <v>10000</v>
          </cell>
          <cell r="I209"/>
          <cell r="J209">
            <v>0</v>
          </cell>
          <cell r="K209">
            <v>10000</v>
          </cell>
          <cell r="L209"/>
          <cell r="M209">
            <v>0</v>
          </cell>
          <cell r="N209">
            <v>10000</v>
          </cell>
          <cell r="Q209">
            <v>10000</v>
          </cell>
          <cell r="R209"/>
          <cell r="S209">
            <v>0</v>
          </cell>
          <cell r="T209">
            <v>10000</v>
          </cell>
        </row>
        <row r="210">
          <cell r="A210" t="str">
            <v>32907</v>
          </cell>
          <cell r="B210" t="str">
            <v>PRIDE PREP CHARTER</v>
          </cell>
          <cell r="C210">
            <v>10000</v>
          </cell>
          <cell r="D210">
            <v>5.6251918668906496E-4</v>
          </cell>
          <cell r="E210">
            <v>9860.9999999999745</v>
          </cell>
          <cell r="F210"/>
          <cell r="G210">
            <v>10000</v>
          </cell>
          <cell r="H210">
            <v>10000</v>
          </cell>
          <cell r="I210"/>
          <cell r="J210">
            <v>0</v>
          </cell>
          <cell r="K210">
            <v>10000</v>
          </cell>
          <cell r="L210"/>
          <cell r="M210">
            <v>0</v>
          </cell>
          <cell r="N210">
            <v>10000</v>
          </cell>
          <cell r="Q210">
            <v>10000</v>
          </cell>
          <cell r="R210"/>
          <cell r="S210">
            <v>0</v>
          </cell>
          <cell r="T210">
            <v>10000</v>
          </cell>
        </row>
        <row r="211">
          <cell r="A211" t="str">
            <v>03116</v>
          </cell>
          <cell r="B211" t="str">
            <v>PROSSER</v>
          </cell>
          <cell r="C211">
            <v>10000</v>
          </cell>
          <cell r="D211">
            <v>3.164703905472719E-3</v>
          </cell>
          <cell r="E211">
            <v>55477.499999999971</v>
          </cell>
          <cell r="F211"/>
          <cell r="G211">
            <v>0</v>
          </cell>
          <cell r="H211">
            <v>53443.7</v>
          </cell>
          <cell r="I211"/>
          <cell r="J211">
            <v>0</v>
          </cell>
          <cell r="K211">
            <v>53441</v>
          </cell>
          <cell r="L211"/>
          <cell r="M211">
            <v>0</v>
          </cell>
          <cell r="N211">
            <v>53441</v>
          </cell>
          <cell r="Q211">
            <v>53441</v>
          </cell>
          <cell r="R211"/>
          <cell r="S211">
            <v>0</v>
          </cell>
          <cell r="T211">
            <v>53441</v>
          </cell>
        </row>
        <row r="212">
          <cell r="A212" t="str">
            <v>38267</v>
          </cell>
          <cell r="B212" t="str">
            <v>PULLMAN</v>
          </cell>
          <cell r="C212">
            <v>10000</v>
          </cell>
          <cell r="D212">
            <v>2.0135375797694834E-3</v>
          </cell>
          <cell r="E212">
            <v>35297.499999999971</v>
          </cell>
          <cell r="F212"/>
          <cell r="G212">
            <v>0</v>
          </cell>
          <cell r="H212">
            <v>34003.5</v>
          </cell>
          <cell r="I212"/>
          <cell r="J212">
            <v>0</v>
          </cell>
          <cell r="K212">
            <v>34001</v>
          </cell>
          <cell r="L212"/>
          <cell r="M212">
            <v>0</v>
          </cell>
          <cell r="N212">
            <v>34001</v>
          </cell>
          <cell r="Q212">
            <v>34001</v>
          </cell>
          <cell r="R212"/>
          <cell r="S212">
            <v>0</v>
          </cell>
          <cell r="T212">
            <v>34001</v>
          </cell>
        </row>
        <row r="213">
          <cell r="A213" t="str">
            <v>38901</v>
          </cell>
          <cell r="B213" t="str">
            <v>PULLMAN MONTESSORI CHARTER</v>
          </cell>
          <cell r="C213">
            <v>0</v>
          </cell>
          <cell r="D213">
            <v>0</v>
          </cell>
          <cell r="E213">
            <v>0</v>
          </cell>
          <cell r="F213"/>
          <cell r="G213">
            <v>0</v>
          </cell>
          <cell r="H213">
            <v>0</v>
          </cell>
          <cell r="I213"/>
          <cell r="J213">
            <v>0</v>
          </cell>
          <cell r="K213">
            <v>0</v>
          </cell>
          <cell r="L213"/>
          <cell r="M213">
            <v>0</v>
          </cell>
          <cell r="N213">
            <v>0</v>
          </cell>
          <cell r="Q213">
            <v>0</v>
          </cell>
          <cell r="R213"/>
          <cell r="S213">
            <v>0</v>
          </cell>
          <cell r="T213">
            <v>0</v>
          </cell>
        </row>
        <row r="214">
          <cell r="A214" t="str">
            <v>27003</v>
          </cell>
          <cell r="B214" t="str">
            <v>PUYALLUP</v>
          </cell>
          <cell r="C214">
            <v>10000</v>
          </cell>
          <cell r="D214">
            <v>1.2561246170169214E-2</v>
          </cell>
          <cell r="E214">
            <v>220199.89999999997</v>
          </cell>
          <cell r="F214"/>
          <cell r="G214">
            <v>0</v>
          </cell>
          <cell r="H214">
            <v>212127.5</v>
          </cell>
          <cell r="I214"/>
          <cell r="J214">
            <v>0</v>
          </cell>
          <cell r="K214">
            <v>212117</v>
          </cell>
          <cell r="L214"/>
          <cell r="M214">
            <v>0</v>
          </cell>
          <cell r="N214">
            <v>212117</v>
          </cell>
          <cell r="Q214">
            <v>212117</v>
          </cell>
          <cell r="R214"/>
          <cell r="S214">
            <v>0</v>
          </cell>
          <cell r="T214">
            <v>212117</v>
          </cell>
        </row>
        <row r="215">
          <cell r="A215" t="str">
            <v>16020</v>
          </cell>
          <cell r="B215" t="str">
            <v>QUEETS-CLEARWATER</v>
          </cell>
          <cell r="C215">
            <v>10000</v>
          </cell>
          <cell r="D215">
            <v>1.2297953100583837E-4</v>
          </cell>
          <cell r="E215">
            <v>2155.7999999999738</v>
          </cell>
          <cell r="F215"/>
          <cell r="G215">
            <v>10000</v>
          </cell>
          <cell r="H215">
            <v>10000</v>
          </cell>
          <cell r="I215"/>
          <cell r="J215">
            <v>0</v>
          </cell>
          <cell r="K215">
            <v>10000</v>
          </cell>
          <cell r="L215"/>
          <cell r="M215">
            <v>0</v>
          </cell>
          <cell r="N215">
            <v>10000</v>
          </cell>
          <cell r="Q215">
            <v>10000</v>
          </cell>
          <cell r="R215"/>
          <cell r="S215">
            <v>0</v>
          </cell>
          <cell r="T215">
            <v>10000</v>
          </cell>
        </row>
        <row r="216">
          <cell r="A216" t="str">
            <v>16048</v>
          </cell>
          <cell r="B216" t="str">
            <v>QUILCENE</v>
          </cell>
          <cell r="C216">
            <v>10000</v>
          </cell>
          <cell r="D216">
            <v>2.0953138245906639E-4</v>
          </cell>
          <cell r="E216">
            <v>3673.0999999999735</v>
          </cell>
          <cell r="F216"/>
          <cell r="G216">
            <v>10000</v>
          </cell>
          <cell r="H216">
            <v>10000</v>
          </cell>
          <cell r="I216"/>
          <cell r="J216">
            <v>0</v>
          </cell>
          <cell r="K216">
            <v>10000</v>
          </cell>
          <cell r="L216"/>
          <cell r="M216">
            <v>0</v>
          </cell>
          <cell r="N216">
            <v>10000</v>
          </cell>
          <cell r="Q216">
            <v>10000</v>
          </cell>
          <cell r="R216"/>
          <cell r="S216">
            <v>0</v>
          </cell>
          <cell r="T216">
            <v>10000</v>
          </cell>
        </row>
        <row r="217">
          <cell r="A217" t="str">
            <v>05402</v>
          </cell>
          <cell r="B217" t="str">
            <v>QUILLAYUTE VALLEY</v>
          </cell>
          <cell r="C217">
            <v>10000</v>
          </cell>
          <cell r="D217">
            <v>2.240306669760174E-3</v>
          </cell>
          <cell r="E217">
            <v>39272.799999999974</v>
          </cell>
          <cell r="F217"/>
          <cell r="G217">
            <v>0</v>
          </cell>
          <cell r="H217">
            <v>37833</v>
          </cell>
          <cell r="I217"/>
          <cell r="J217">
            <v>0</v>
          </cell>
          <cell r="K217">
            <v>37831</v>
          </cell>
          <cell r="L217"/>
          <cell r="M217">
            <v>0</v>
          </cell>
          <cell r="N217">
            <v>37831</v>
          </cell>
          <cell r="Q217">
            <v>37831</v>
          </cell>
          <cell r="R217"/>
          <cell r="S217">
            <v>0</v>
          </cell>
          <cell r="T217">
            <v>37831</v>
          </cell>
        </row>
        <row r="218">
          <cell r="A218" t="str">
            <v>14097</v>
          </cell>
          <cell r="B218" t="str">
            <v>QUINAULT</v>
          </cell>
          <cell r="C218">
            <v>10000</v>
          </cell>
          <cell r="D218">
            <v>2.6846700820964861E-4</v>
          </cell>
          <cell r="E218">
            <v>4706.1999999999734</v>
          </cell>
          <cell r="F218"/>
          <cell r="G218">
            <v>10000</v>
          </cell>
          <cell r="H218">
            <v>10000</v>
          </cell>
          <cell r="I218"/>
          <cell r="J218">
            <v>0</v>
          </cell>
          <cell r="K218">
            <v>10000</v>
          </cell>
          <cell r="L218"/>
          <cell r="M218">
            <v>0</v>
          </cell>
          <cell r="N218">
            <v>10000</v>
          </cell>
          <cell r="Q218">
            <v>10000</v>
          </cell>
          <cell r="R218"/>
          <cell r="S218">
            <v>0</v>
          </cell>
          <cell r="T218">
            <v>10000</v>
          </cell>
        </row>
        <row r="219">
          <cell r="A219" t="str">
            <v>13144</v>
          </cell>
          <cell r="B219" t="str">
            <v>QUINCY</v>
          </cell>
          <cell r="C219">
            <v>10000</v>
          </cell>
          <cell r="D219">
            <v>4.2959404997408388E-3</v>
          </cell>
          <cell r="E219">
            <v>75308.199999999968</v>
          </cell>
          <cell r="F219"/>
          <cell r="G219">
            <v>0</v>
          </cell>
          <cell r="H219">
            <v>72547.399999999994</v>
          </cell>
          <cell r="I219"/>
          <cell r="J219">
            <v>0</v>
          </cell>
          <cell r="K219">
            <v>72543</v>
          </cell>
          <cell r="L219"/>
          <cell r="M219">
            <v>0</v>
          </cell>
          <cell r="N219">
            <v>72543</v>
          </cell>
          <cell r="Q219">
            <v>72543</v>
          </cell>
          <cell r="R219"/>
          <cell r="S219">
            <v>0</v>
          </cell>
          <cell r="T219">
            <v>72543</v>
          </cell>
        </row>
        <row r="220">
          <cell r="A220" t="str">
            <v>34307</v>
          </cell>
          <cell r="B220" t="str">
            <v>RAINIER</v>
          </cell>
          <cell r="C220">
            <v>10000</v>
          </cell>
          <cell r="D220">
            <v>4.786900000618071E-4</v>
          </cell>
          <cell r="E220">
            <v>8391.3999999999742</v>
          </cell>
          <cell r="F220"/>
          <cell r="G220">
            <v>10000</v>
          </cell>
          <cell r="H220">
            <v>10000</v>
          </cell>
          <cell r="I220"/>
          <cell r="J220">
            <v>0</v>
          </cell>
          <cell r="K220">
            <v>10000</v>
          </cell>
          <cell r="L220"/>
          <cell r="M220">
            <v>0</v>
          </cell>
          <cell r="N220">
            <v>10000</v>
          </cell>
          <cell r="Q220">
            <v>10000</v>
          </cell>
          <cell r="R220"/>
          <cell r="S220">
            <v>0</v>
          </cell>
          <cell r="T220">
            <v>10000</v>
          </cell>
        </row>
        <row r="221">
          <cell r="A221" t="str">
            <v>17908</v>
          </cell>
          <cell r="B221" t="str">
            <v>RAINIER PREP CHARTER</v>
          </cell>
          <cell r="C221">
            <v>10000</v>
          </cell>
          <cell r="D221">
            <v>6.0593737384147326E-4</v>
          </cell>
          <cell r="E221">
            <v>10622.099999999975</v>
          </cell>
          <cell r="F221"/>
          <cell r="G221">
            <v>0</v>
          </cell>
          <cell r="H221">
            <v>10232.700000000001</v>
          </cell>
          <cell r="I221"/>
          <cell r="J221">
            <v>0</v>
          </cell>
          <cell r="K221">
            <v>10232</v>
          </cell>
          <cell r="L221"/>
          <cell r="M221">
            <v>0</v>
          </cell>
          <cell r="N221">
            <v>10232</v>
          </cell>
          <cell r="Q221">
            <v>10232</v>
          </cell>
          <cell r="R221"/>
          <cell r="S221">
            <v>0</v>
          </cell>
          <cell r="T221">
            <v>10232</v>
          </cell>
        </row>
        <row r="222">
          <cell r="A222" t="str">
            <v>17910</v>
          </cell>
          <cell r="B222" t="str">
            <v>RAINIER VALLEY CHARTER</v>
          </cell>
          <cell r="C222">
            <v>10000</v>
          </cell>
          <cell r="D222">
            <v>6.1842136111424958E-4</v>
          </cell>
          <cell r="E222">
            <v>10840.899999999974</v>
          </cell>
          <cell r="F222"/>
          <cell r="G222">
            <v>0</v>
          </cell>
          <cell r="H222">
            <v>10443.4</v>
          </cell>
          <cell r="I222"/>
          <cell r="J222">
            <v>0</v>
          </cell>
          <cell r="K222">
            <v>10442</v>
          </cell>
          <cell r="L222"/>
          <cell r="M222">
            <v>0</v>
          </cell>
          <cell r="N222">
            <v>10442</v>
          </cell>
          <cell r="Q222">
            <v>10442</v>
          </cell>
          <cell r="R222"/>
          <cell r="S222">
            <v>0</v>
          </cell>
          <cell r="T222">
            <v>10442</v>
          </cell>
        </row>
        <row r="223">
          <cell r="A223" t="str">
            <v>25116</v>
          </cell>
          <cell r="B223" t="str">
            <v>RAYMOND</v>
          </cell>
          <cell r="C223">
            <v>10000</v>
          </cell>
          <cell r="D223">
            <v>9.3939377862857986E-4</v>
          </cell>
          <cell r="E223">
            <v>16467.599999999973</v>
          </cell>
          <cell r="F223"/>
          <cell r="G223">
            <v>0</v>
          </cell>
          <cell r="H223">
            <v>15863.9</v>
          </cell>
          <cell r="I223"/>
          <cell r="J223">
            <v>0</v>
          </cell>
          <cell r="K223">
            <v>15863</v>
          </cell>
          <cell r="L223"/>
          <cell r="M223">
            <v>0</v>
          </cell>
          <cell r="N223">
            <v>15863</v>
          </cell>
          <cell r="Q223">
            <v>15863</v>
          </cell>
          <cell r="R223"/>
          <cell r="S223">
            <v>0</v>
          </cell>
          <cell r="T223">
            <v>15863</v>
          </cell>
        </row>
        <row r="224">
          <cell r="A224" t="str">
            <v>22009</v>
          </cell>
          <cell r="B224" t="str">
            <v>REARDAN-EDWALL</v>
          </cell>
          <cell r="C224">
            <v>10000</v>
          </cell>
          <cell r="D224">
            <v>5.41897845860857E-4</v>
          </cell>
          <cell r="E224">
            <v>9499.4999999999745</v>
          </cell>
          <cell r="F224"/>
          <cell r="G224">
            <v>10000</v>
          </cell>
          <cell r="H224">
            <v>10000</v>
          </cell>
          <cell r="I224"/>
          <cell r="J224">
            <v>0</v>
          </cell>
          <cell r="K224">
            <v>10000</v>
          </cell>
          <cell r="L224"/>
          <cell r="M224">
            <v>0</v>
          </cell>
          <cell r="N224">
            <v>10000</v>
          </cell>
          <cell r="Q224">
            <v>10000</v>
          </cell>
          <cell r="R224"/>
          <cell r="S224">
            <v>0</v>
          </cell>
          <cell r="T224">
            <v>10000</v>
          </cell>
        </row>
        <row r="225">
          <cell r="A225" t="str">
            <v>17403</v>
          </cell>
          <cell r="B225" t="str">
            <v>RENTON</v>
          </cell>
          <cell r="C225">
            <v>10000</v>
          </cell>
          <cell r="D225">
            <v>2.0432798477646914E-2</v>
          </cell>
          <cell r="E225">
            <v>358189</v>
          </cell>
          <cell r="F225"/>
          <cell r="G225">
            <v>0</v>
          </cell>
          <cell r="H225">
            <v>345058</v>
          </cell>
          <cell r="I225"/>
          <cell r="J225">
            <v>0</v>
          </cell>
          <cell r="K225">
            <v>345041</v>
          </cell>
          <cell r="L225"/>
          <cell r="M225">
            <v>0</v>
          </cell>
          <cell r="N225">
            <v>345041</v>
          </cell>
          <cell r="Q225">
            <v>345041</v>
          </cell>
          <cell r="R225"/>
          <cell r="S225">
            <v>0</v>
          </cell>
          <cell r="T225">
            <v>345041</v>
          </cell>
        </row>
        <row r="226">
          <cell r="A226" t="str">
            <v>10309</v>
          </cell>
          <cell r="B226" t="str">
            <v>REPUBLIC</v>
          </cell>
          <cell r="C226">
            <v>10000</v>
          </cell>
          <cell r="D226">
            <v>4.1070654763070993E-4</v>
          </cell>
          <cell r="E226">
            <v>7199.6999999999734</v>
          </cell>
          <cell r="F226"/>
          <cell r="G226">
            <v>10000</v>
          </cell>
          <cell r="H226">
            <v>10000</v>
          </cell>
          <cell r="I226"/>
          <cell r="J226">
            <v>0</v>
          </cell>
          <cell r="K226">
            <v>10000</v>
          </cell>
          <cell r="L226"/>
          <cell r="M226">
            <v>0</v>
          </cell>
          <cell r="N226">
            <v>10000</v>
          </cell>
          <cell r="Q226">
            <v>10000</v>
          </cell>
          <cell r="R226"/>
          <cell r="S226">
            <v>0</v>
          </cell>
          <cell r="T226">
            <v>10000</v>
          </cell>
        </row>
        <row r="227">
          <cell r="A227" t="str">
            <v>03400</v>
          </cell>
          <cell r="B227" t="str">
            <v>RICHLAND</v>
          </cell>
          <cell r="C227">
            <v>10000</v>
          </cell>
          <cell r="D227">
            <v>8.1741664351526102E-3</v>
          </cell>
          <cell r="E227">
            <v>143293.89999999997</v>
          </cell>
          <cell r="F227"/>
          <cell r="G227">
            <v>0</v>
          </cell>
          <cell r="H227">
            <v>138040.79999999999</v>
          </cell>
          <cell r="I227"/>
          <cell r="J227">
            <v>0</v>
          </cell>
          <cell r="K227">
            <v>138034</v>
          </cell>
          <cell r="L227"/>
          <cell r="M227">
            <v>0</v>
          </cell>
          <cell r="N227">
            <v>138034</v>
          </cell>
          <cell r="Q227">
            <v>138034</v>
          </cell>
          <cell r="R227"/>
          <cell r="S227">
            <v>0</v>
          </cell>
          <cell r="T227">
            <v>138034</v>
          </cell>
        </row>
        <row r="228">
          <cell r="A228" t="str">
            <v>06122</v>
          </cell>
          <cell r="B228" t="str">
            <v>RIDGEFIELD</v>
          </cell>
          <cell r="C228">
            <v>10000</v>
          </cell>
          <cell r="D228">
            <v>1.0482040716253099E-3</v>
          </cell>
          <cell r="E228">
            <v>18375.099999999973</v>
          </cell>
          <cell r="F228"/>
          <cell r="G228">
            <v>0</v>
          </cell>
          <cell r="H228">
            <v>17701.400000000001</v>
          </cell>
          <cell r="I228"/>
          <cell r="J228">
            <v>0</v>
          </cell>
          <cell r="K228">
            <v>17700</v>
          </cell>
          <cell r="L228"/>
          <cell r="M228">
            <v>0</v>
          </cell>
          <cell r="N228">
            <v>17700</v>
          </cell>
          <cell r="Q228">
            <v>17700</v>
          </cell>
          <cell r="R228"/>
          <cell r="S228">
            <v>0</v>
          </cell>
          <cell r="T228">
            <v>17700</v>
          </cell>
        </row>
        <row r="229">
          <cell r="A229" t="str">
            <v>01160</v>
          </cell>
          <cell r="B229" t="str">
            <v>RITZVILLE</v>
          </cell>
          <cell r="C229">
            <v>10000</v>
          </cell>
          <cell r="D229">
            <v>2.4504421161195363E-4</v>
          </cell>
          <cell r="E229">
            <v>4295.599999999974</v>
          </cell>
          <cell r="F229"/>
          <cell r="G229">
            <v>10000</v>
          </cell>
          <cell r="H229">
            <v>10000</v>
          </cell>
          <cell r="I229"/>
          <cell r="J229">
            <v>0</v>
          </cell>
          <cell r="K229">
            <v>10000</v>
          </cell>
          <cell r="L229"/>
          <cell r="M229">
            <v>0</v>
          </cell>
          <cell r="N229">
            <v>10000</v>
          </cell>
          <cell r="Q229">
            <v>10000</v>
          </cell>
          <cell r="R229"/>
          <cell r="S229">
            <v>0</v>
          </cell>
          <cell r="T229">
            <v>10000</v>
          </cell>
        </row>
        <row r="230">
          <cell r="A230" t="str">
            <v>32416</v>
          </cell>
          <cell r="B230" t="str">
            <v>RIVERSIDE</v>
          </cell>
          <cell r="C230">
            <v>10000</v>
          </cell>
          <cell r="D230">
            <v>1.7330111799271212E-3</v>
          </cell>
          <cell r="E230">
            <v>30379.799999999974</v>
          </cell>
          <cell r="F230"/>
          <cell r="G230">
            <v>0</v>
          </cell>
          <cell r="H230">
            <v>29266.1</v>
          </cell>
          <cell r="I230"/>
          <cell r="J230">
            <v>0</v>
          </cell>
          <cell r="K230">
            <v>29264</v>
          </cell>
          <cell r="L230"/>
          <cell r="M230">
            <v>0</v>
          </cell>
          <cell r="N230">
            <v>29264</v>
          </cell>
          <cell r="Q230">
            <v>29264</v>
          </cell>
          <cell r="R230"/>
          <cell r="S230">
            <v>0</v>
          </cell>
          <cell r="T230">
            <v>29264</v>
          </cell>
        </row>
        <row r="231">
          <cell r="A231" t="str">
            <v>17407</v>
          </cell>
          <cell r="B231" t="str">
            <v>RIVERVIEW</v>
          </cell>
          <cell r="C231">
            <v>10000</v>
          </cell>
          <cell r="D231">
            <v>6.4927239277572492E-4</v>
          </cell>
          <cell r="E231">
            <v>11381.799999999974</v>
          </cell>
          <cell r="F231"/>
          <cell r="G231">
            <v>0</v>
          </cell>
          <cell r="H231">
            <v>10964.5</v>
          </cell>
          <cell r="I231"/>
          <cell r="J231">
            <v>0</v>
          </cell>
          <cell r="K231">
            <v>10963</v>
          </cell>
          <cell r="L231"/>
          <cell r="M231">
            <v>0</v>
          </cell>
          <cell r="N231">
            <v>10963</v>
          </cell>
          <cell r="Q231">
            <v>10963</v>
          </cell>
          <cell r="R231"/>
          <cell r="S231">
            <v>0</v>
          </cell>
          <cell r="T231">
            <v>10963</v>
          </cell>
        </row>
        <row r="232">
          <cell r="A232" t="str">
            <v>34401</v>
          </cell>
          <cell r="B232" t="str">
            <v>ROCHESTER</v>
          </cell>
          <cell r="C232">
            <v>10000</v>
          </cell>
          <cell r="D232">
            <v>2.205590504591735E-3</v>
          </cell>
          <cell r="E232">
            <v>38664.199999999968</v>
          </cell>
          <cell r="F232"/>
          <cell r="G232">
            <v>0</v>
          </cell>
          <cell r="H232">
            <v>37246.800000000003</v>
          </cell>
          <cell r="I232"/>
          <cell r="J232">
            <v>0</v>
          </cell>
          <cell r="K232">
            <v>37245</v>
          </cell>
          <cell r="L232"/>
          <cell r="M232">
            <v>0</v>
          </cell>
          <cell r="N232">
            <v>37245</v>
          </cell>
          <cell r="Q232">
            <v>37245</v>
          </cell>
          <cell r="R232"/>
          <cell r="S232">
            <v>0</v>
          </cell>
          <cell r="T232">
            <v>37245</v>
          </cell>
        </row>
        <row r="233">
          <cell r="A233" t="str">
            <v>20403</v>
          </cell>
          <cell r="B233" t="str">
            <v>ROOSEVELT</v>
          </cell>
          <cell r="C233">
            <v>10000</v>
          </cell>
          <cell r="D233">
            <v>5.6116660882535955E-6</v>
          </cell>
          <cell r="E233">
            <v>98.299999999973792</v>
          </cell>
          <cell r="F233"/>
          <cell r="G233">
            <v>10000</v>
          </cell>
          <cell r="H233">
            <v>10000</v>
          </cell>
          <cell r="I233"/>
          <cell r="J233">
            <v>0</v>
          </cell>
          <cell r="K233">
            <v>10000</v>
          </cell>
          <cell r="L233"/>
          <cell r="M233">
            <v>0</v>
          </cell>
          <cell r="N233">
            <v>10000</v>
          </cell>
          <cell r="Q233">
            <v>10000</v>
          </cell>
          <cell r="R233"/>
          <cell r="S233">
            <v>0</v>
          </cell>
          <cell r="T233">
            <v>10000</v>
          </cell>
        </row>
        <row r="234">
          <cell r="A234" t="str">
            <v>38320</v>
          </cell>
          <cell r="B234" t="str">
            <v>ROSALIA</v>
          </cell>
          <cell r="C234">
            <v>10000</v>
          </cell>
          <cell r="D234">
            <v>2.2274637459669325E-4</v>
          </cell>
          <cell r="E234">
            <v>3904.6999999999734</v>
          </cell>
          <cell r="F234"/>
          <cell r="G234">
            <v>10000</v>
          </cell>
          <cell r="H234">
            <v>10000</v>
          </cell>
          <cell r="I234"/>
          <cell r="J234">
            <v>0</v>
          </cell>
          <cell r="K234">
            <v>10000</v>
          </cell>
          <cell r="L234"/>
          <cell r="M234">
            <v>0</v>
          </cell>
          <cell r="N234">
            <v>10000</v>
          </cell>
          <cell r="Q234">
            <v>10000</v>
          </cell>
          <cell r="R234"/>
          <cell r="S234">
            <v>0</v>
          </cell>
          <cell r="T234">
            <v>10000</v>
          </cell>
        </row>
        <row r="235">
          <cell r="A235" t="str">
            <v>13160</v>
          </cell>
          <cell r="B235" t="str">
            <v>ROYAL</v>
          </cell>
          <cell r="C235">
            <v>10000</v>
          </cell>
          <cell r="D235">
            <v>2.6211208088755301E-3</v>
          </cell>
          <cell r="E235">
            <v>45948.499999999971</v>
          </cell>
          <cell r="F235"/>
          <cell r="G235">
            <v>0</v>
          </cell>
          <cell r="H235">
            <v>44264</v>
          </cell>
          <cell r="I235"/>
          <cell r="J235">
            <v>0</v>
          </cell>
          <cell r="K235">
            <v>44261</v>
          </cell>
          <cell r="L235"/>
          <cell r="M235">
            <v>0</v>
          </cell>
          <cell r="N235">
            <v>44261</v>
          </cell>
          <cell r="Q235">
            <v>44261</v>
          </cell>
          <cell r="R235"/>
          <cell r="S235">
            <v>0</v>
          </cell>
          <cell r="T235">
            <v>44261</v>
          </cell>
        </row>
        <row r="236">
          <cell r="A236" t="str">
            <v>28149</v>
          </cell>
          <cell r="B236" t="str">
            <v>SAN JUAN ISLAND</v>
          </cell>
          <cell r="C236">
            <v>10000</v>
          </cell>
          <cell r="D236">
            <v>4.2983961508137798E-4</v>
          </cell>
          <cell r="E236">
            <v>7535.099999999974</v>
          </cell>
          <cell r="F236"/>
          <cell r="G236">
            <v>10000</v>
          </cell>
          <cell r="H236">
            <v>10000</v>
          </cell>
          <cell r="I236"/>
          <cell r="J236">
            <v>0</v>
          </cell>
          <cell r="K236">
            <v>10000</v>
          </cell>
          <cell r="L236"/>
          <cell r="M236">
            <v>0</v>
          </cell>
          <cell r="N236">
            <v>10000</v>
          </cell>
          <cell r="Q236">
            <v>10000</v>
          </cell>
          <cell r="R236"/>
          <cell r="S236">
            <v>0</v>
          </cell>
          <cell r="T236">
            <v>10000</v>
          </cell>
        </row>
        <row r="237">
          <cell r="A237" t="str">
            <v>14104</v>
          </cell>
          <cell r="B237" t="str">
            <v>SATSOP</v>
          </cell>
          <cell r="C237">
            <v>10000</v>
          </cell>
          <cell r="D237">
            <v>9.5131309747281895E-5</v>
          </cell>
          <cell r="E237">
            <v>1667.5999999999738</v>
          </cell>
          <cell r="F237"/>
          <cell r="G237">
            <v>10000</v>
          </cell>
          <cell r="H237">
            <v>10000</v>
          </cell>
          <cell r="I237"/>
          <cell r="J237">
            <v>0</v>
          </cell>
          <cell r="K237">
            <v>10000</v>
          </cell>
          <cell r="L237"/>
          <cell r="M237">
            <v>0</v>
          </cell>
          <cell r="N237">
            <v>10000</v>
          </cell>
          <cell r="Q237">
            <v>10000</v>
          </cell>
          <cell r="R237"/>
          <cell r="S237">
            <v>0</v>
          </cell>
          <cell r="T237">
            <v>10000</v>
          </cell>
        </row>
        <row r="238">
          <cell r="A238" t="str">
            <v>34975</v>
          </cell>
          <cell r="B238" t="str">
            <v>SCHOOL FOR THE DEAF</v>
          </cell>
          <cell r="C238">
            <v>0</v>
          </cell>
          <cell r="D238">
            <v>0</v>
          </cell>
          <cell r="E238">
            <v>0</v>
          </cell>
          <cell r="F238"/>
          <cell r="G238">
            <v>0</v>
          </cell>
          <cell r="H238">
            <v>0</v>
          </cell>
          <cell r="I238"/>
          <cell r="J238">
            <v>0</v>
          </cell>
          <cell r="K238">
            <v>0</v>
          </cell>
          <cell r="L238"/>
          <cell r="M238">
            <v>0</v>
          </cell>
          <cell r="N238">
            <v>0</v>
          </cell>
          <cell r="Q238">
            <v>0</v>
          </cell>
          <cell r="R238"/>
          <cell r="S238">
            <v>0</v>
          </cell>
          <cell r="T238">
            <v>0</v>
          </cell>
        </row>
        <row r="239">
          <cell r="A239" t="str">
            <v>34974</v>
          </cell>
          <cell r="B239" t="str">
            <v>SCHOOL OF THE BLIND</v>
          </cell>
          <cell r="C239">
            <v>10000</v>
          </cell>
          <cell r="D239">
            <v>6.674906098266699E-5</v>
          </cell>
          <cell r="E239">
            <v>1170.0999999999738</v>
          </cell>
          <cell r="F239"/>
          <cell r="G239">
            <v>10000</v>
          </cell>
          <cell r="H239">
            <v>10000</v>
          </cell>
          <cell r="I239"/>
          <cell r="J239">
            <v>0</v>
          </cell>
          <cell r="K239">
            <v>10000</v>
          </cell>
          <cell r="L239"/>
          <cell r="M239">
            <v>0</v>
          </cell>
          <cell r="N239">
            <v>10000</v>
          </cell>
          <cell r="Q239">
            <v>10000</v>
          </cell>
          <cell r="R239"/>
          <cell r="S239">
            <v>0</v>
          </cell>
          <cell r="T239">
            <v>10000</v>
          </cell>
        </row>
        <row r="240">
          <cell r="A240" t="str">
            <v>17001</v>
          </cell>
          <cell r="B240" t="str">
            <v>SEATTLE</v>
          </cell>
          <cell r="C240">
            <v>10000</v>
          </cell>
          <cell r="D240">
            <v>5.5753250787388541E-2</v>
          </cell>
          <cell r="E240">
            <v>977360.1</v>
          </cell>
          <cell r="F240"/>
          <cell r="G240">
            <v>0</v>
          </cell>
          <cell r="H240">
            <v>941530.8</v>
          </cell>
          <cell r="I240"/>
          <cell r="J240">
            <v>0</v>
          </cell>
          <cell r="K240">
            <v>941486</v>
          </cell>
          <cell r="L240"/>
          <cell r="M240">
            <v>0</v>
          </cell>
          <cell r="N240">
            <v>941486</v>
          </cell>
          <cell r="Q240">
            <v>941551</v>
          </cell>
          <cell r="R240"/>
          <cell r="S240">
            <v>0</v>
          </cell>
          <cell r="T240">
            <v>941551</v>
          </cell>
        </row>
        <row r="241">
          <cell r="A241" t="str">
            <v>29101</v>
          </cell>
          <cell r="B241" t="str">
            <v>SEDRO-WOOLLEY</v>
          </cell>
          <cell r="C241">
            <v>10000</v>
          </cell>
          <cell r="D241">
            <v>2.9974307323865079E-3</v>
          </cell>
          <cell r="E241">
            <v>52545.199999999968</v>
          </cell>
          <cell r="F241"/>
          <cell r="G241">
            <v>0</v>
          </cell>
          <cell r="H241">
            <v>50618.9</v>
          </cell>
          <cell r="I241"/>
          <cell r="J241">
            <v>0</v>
          </cell>
          <cell r="K241">
            <v>50616</v>
          </cell>
          <cell r="L241"/>
          <cell r="M241">
            <v>0</v>
          </cell>
          <cell r="N241">
            <v>50616</v>
          </cell>
          <cell r="Q241">
            <v>50616</v>
          </cell>
          <cell r="R241"/>
          <cell r="S241">
            <v>0</v>
          </cell>
          <cell r="T241">
            <v>50616</v>
          </cell>
        </row>
        <row r="242">
          <cell r="A242" t="str">
            <v>39119</v>
          </cell>
          <cell r="B242" t="str">
            <v>SELAH</v>
          </cell>
          <cell r="C242">
            <v>10000</v>
          </cell>
          <cell r="D242">
            <v>3.3395541409604649E-3</v>
          </cell>
          <cell r="E242">
            <v>58542.699999999968</v>
          </cell>
          <cell r="F242"/>
          <cell r="G242">
            <v>0</v>
          </cell>
          <cell r="H242">
            <v>56396.5</v>
          </cell>
          <cell r="I242"/>
          <cell r="J242">
            <v>0</v>
          </cell>
          <cell r="K242">
            <v>56393</v>
          </cell>
          <cell r="L242"/>
          <cell r="M242">
            <v>0</v>
          </cell>
          <cell r="N242">
            <v>56393</v>
          </cell>
          <cell r="Q242">
            <v>56393</v>
          </cell>
          <cell r="R242"/>
          <cell r="S242">
            <v>0</v>
          </cell>
          <cell r="T242">
            <v>56393</v>
          </cell>
        </row>
        <row r="243">
          <cell r="A243" t="str">
            <v>26070</v>
          </cell>
          <cell r="B243" t="str">
            <v>SELKIRK</v>
          </cell>
          <cell r="C243">
            <v>10000</v>
          </cell>
          <cell r="D243">
            <v>5.5114264990016397E-4</v>
          </cell>
          <cell r="E243">
            <v>9661.4999999999745</v>
          </cell>
          <cell r="F243"/>
          <cell r="G243">
            <v>10000</v>
          </cell>
          <cell r="H243">
            <v>10000</v>
          </cell>
          <cell r="I243"/>
          <cell r="J243">
            <v>0</v>
          </cell>
          <cell r="K243">
            <v>10000</v>
          </cell>
          <cell r="L243"/>
          <cell r="M243">
            <v>0</v>
          </cell>
          <cell r="N243">
            <v>10000</v>
          </cell>
          <cell r="Q243">
            <v>10000</v>
          </cell>
          <cell r="R243"/>
          <cell r="S243">
            <v>0</v>
          </cell>
          <cell r="T243">
            <v>10000</v>
          </cell>
        </row>
        <row r="244">
          <cell r="A244" t="str">
            <v>05323</v>
          </cell>
          <cell r="B244" t="str">
            <v>SEQUIM</v>
          </cell>
          <cell r="C244">
            <v>10000</v>
          </cell>
          <cell r="D244">
            <v>3.6389028217540674E-3</v>
          </cell>
          <cell r="E244">
            <v>63790.299999999974</v>
          </cell>
          <cell r="F244"/>
          <cell r="G244">
            <v>0</v>
          </cell>
          <cell r="H244">
            <v>61451.7</v>
          </cell>
          <cell r="I244"/>
          <cell r="J244">
            <v>0</v>
          </cell>
          <cell r="K244">
            <v>61448</v>
          </cell>
          <cell r="L244"/>
          <cell r="M244">
            <v>0</v>
          </cell>
          <cell r="N244">
            <v>61448</v>
          </cell>
          <cell r="Q244">
            <v>61448</v>
          </cell>
          <cell r="R244"/>
          <cell r="S244">
            <v>0</v>
          </cell>
          <cell r="T244">
            <v>61448</v>
          </cell>
        </row>
        <row r="245">
          <cell r="A245" t="str">
            <v>28010</v>
          </cell>
          <cell r="B245" t="str">
            <v>SHAW ISLAND</v>
          </cell>
          <cell r="C245">
            <v>0</v>
          </cell>
          <cell r="D245">
            <v>0</v>
          </cell>
          <cell r="E245">
            <v>0</v>
          </cell>
          <cell r="F245"/>
          <cell r="G245">
            <v>0</v>
          </cell>
          <cell r="H245">
            <v>0</v>
          </cell>
          <cell r="I245"/>
          <cell r="J245">
            <v>0</v>
          </cell>
          <cell r="K245">
            <v>0</v>
          </cell>
          <cell r="L245"/>
          <cell r="M245">
            <v>0</v>
          </cell>
          <cell r="N245">
            <v>0</v>
          </cell>
          <cell r="Q245">
            <v>0</v>
          </cell>
          <cell r="R245"/>
          <cell r="S245">
            <v>0</v>
          </cell>
          <cell r="T245">
            <v>0</v>
          </cell>
        </row>
        <row r="246">
          <cell r="A246" t="str">
            <v>23309</v>
          </cell>
          <cell r="B246" t="str">
            <v>SHELTON</v>
          </cell>
          <cell r="C246">
            <v>10000</v>
          </cell>
          <cell r="D246">
            <v>5.5443173406452733E-3</v>
          </cell>
          <cell r="E246">
            <v>97192.399999999965</v>
          </cell>
          <cell r="F246"/>
          <cell r="G246">
            <v>0</v>
          </cell>
          <cell r="H246">
            <v>93629.4</v>
          </cell>
          <cell r="I246"/>
          <cell r="J246">
            <v>0</v>
          </cell>
          <cell r="K246">
            <v>93624</v>
          </cell>
          <cell r="L246"/>
          <cell r="M246">
            <v>0</v>
          </cell>
          <cell r="N246">
            <v>93624</v>
          </cell>
          <cell r="Q246">
            <v>93624</v>
          </cell>
          <cell r="R246"/>
          <cell r="S246">
            <v>0</v>
          </cell>
          <cell r="T246">
            <v>93624</v>
          </cell>
        </row>
        <row r="247">
          <cell r="A247" t="str">
            <v>17412</v>
          </cell>
          <cell r="B247" t="str">
            <v>SHORELINE</v>
          </cell>
          <cell r="C247">
            <v>10000</v>
          </cell>
          <cell r="D247">
            <v>4.2884684919306604E-3</v>
          </cell>
          <cell r="E247">
            <v>75177.199999999968</v>
          </cell>
          <cell r="F247"/>
          <cell r="G247">
            <v>0</v>
          </cell>
          <cell r="H247">
            <v>72421.2</v>
          </cell>
          <cell r="I247"/>
          <cell r="J247">
            <v>0</v>
          </cell>
          <cell r="K247">
            <v>72417</v>
          </cell>
          <cell r="L247"/>
          <cell r="M247">
            <v>0</v>
          </cell>
          <cell r="N247">
            <v>72417</v>
          </cell>
          <cell r="Q247">
            <v>72417</v>
          </cell>
          <cell r="R247"/>
          <cell r="S247">
            <v>0</v>
          </cell>
          <cell r="T247">
            <v>72417</v>
          </cell>
        </row>
        <row r="248">
          <cell r="A248" t="str">
            <v>30002</v>
          </cell>
          <cell r="B248" t="str">
            <v>SKAMANIA</v>
          </cell>
          <cell r="C248">
            <v>10000</v>
          </cell>
          <cell r="D248">
            <v>6.3601800516633965E-6</v>
          </cell>
          <cell r="E248">
            <v>111.3999999999738</v>
          </cell>
          <cell r="F248"/>
          <cell r="G248">
            <v>10000</v>
          </cell>
          <cell r="H248">
            <v>10000</v>
          </cell>
          <cell r="I248"/>
          <cell r="J248">
            <v>0</v>
          </cell>
          <cell r="K248">
            <v>10000</v>
          </cell>
          <cell r="L248"/>
          <cell r="M248">
            <v>0</v>
          </cell>
          <cell r="N248">
            <v>10000</v>
          </cell>
          <cell r="Q248">
            <v>10000</v>
          </cell>
          <cell r="R248"/>
          <cell r="S248">
            <v>0</v>
          </cell>
          <cell r="T248">
            <v>10000</v>
          </cell>
        </row>
        <row r="249">
          <cell r="A249" t="str">
            <v>17404</v>
          </cell>
          <cell r="B249" t="str">
            <v>SKYKOMISH</v>
          </cell>
          <cell r="C249">
            <v>0</v>
          </cell>
          <cell r="D249">
            <v>0</v>
          </cell>
          <cell r="E249">
            <v>0</v>
          </cell>
          <cell r="F249"/>
          <cell r="G249">
            <v>0</v>
          </cell>
          <cell r="H249">
            <v>0</v>
          </cell>
          <cell r="I249"/>
          <cell r="J249">
            <v>0</v>
          </cell>
          <cell r="K249">
            <v>0</v>
          </cell>
          <cell r="L249"/>
          <cell r="M249">
            <v>0</v>
          </cell>
          <cell r="N249">
            <v>0</v>
          </cell>
          <cell r="Q249">
            <v>0</v>
          </cell>
          <cell r="R249"/>
          <cell r="S249">
            <v>0</v>
          </cell>
          <cell r="T249">
            <v>0</v>
          </cell>
        </row>
        <row r="250">
          <cell r="A250" t="str">
            <v>31201</v>
          </cell>
          <cell r="B250" t="str">
            <v>SNOHOMISH</v>
          </cell>
          <cell r="C250">
            <v>10000</v>
          </cell>
          <cell r="D250">
            <v>1.3797038346484154E-3</v>
          </cell>
          <cell r="E250">
            <v>24186.299999999974</v>
          </cell>
          <cell r="F250"/>
          <cell r="G250">
            <v>0</v>
          </cell>
          <cell r="H250">
            <v>23299.599999999999</v>
          </cell>
          <cell r="I250"/>
          <cell r="J250">
            <v>0</v>
          </cell>
          <cell r="K250">
            <v>23298</v>
          </cell>
          <cell r="L250"/>
          <cell r="M250">
            <v>0</v>
          </cell>
          <cell r="N250">
            <v>23298</v>
          </cell>
          <cell r="Q250">
            <v>23298</v>
          </cell>
          <cell r="R250"/>
          <cell r="S250">
            <v>0</v>
          </cell>
          <cell r="T250">
            <v>23298</v>
          </cell>
        </row>
        <row r="251">
          <cell r="A251" t="str">
            <v>17410</v>
          </cell>
          <cell r="B251" t="str">
            <v>SNOQUALMIE VALLEY</v>
          </cell>
          <cell r="C251">
            <v>10000</v>
          </cell>
          <cell r="D251">
            <v>2.2176017462034103E-3</v>
          </cell>
          <cell r="E251">
            <v>38874.699999999968</v>
          </cell>
          <cell r="F251"/>
          <cell r="G251">
            <v>0</v>
          </cell>
          <cell r="H251">
            <v>37449.5</v>
          </cell>
          <cell r="I251"/>
          <cell r="J251">
            <v>0</v>
          </cell>
          <cell r="K251">
            <v>37447</v>
          </cell>
          <cell r="L251"/>
          <cell r="M251">
            <v>0</v>
          </cell>
          <cell r="N251">
            <v>37447</v>
          </cell>
          <cell r="Q251">
            <v>37447</v>
          </cell>
          <cell r="R251"/>
          <cell r="S251">
            <v>0</v>
          </cell>
          <cell r="T251">
            <v>37447</v>
          </cell>
        </row>
        <row r="252">
          <cell r="A252" t="str">
            <v>13156</v>
          </cell>
          <cell r="B252" t="str">
            <v>SOAP LAKE</v>
          </cell>
          <cell r="C252">
            <v>10000</v>
          </cell>
          <cell r="D252">
            <v>7.8168932790502249E-4</v>
          </cell>
          <cell r="E252">
            <v>13702.999999999975</v>
          </cell>
          <cell r="F252"/>
          <cell r="G252">
            <v>0</v>
          </cell>
          <cell r="H252">
            <v>13200.6</v>
          </cell>
          <cell r="I252"/>
          <cell r="J252">
            <v>0</v>
          </cell>
          <cell r="K252">
            <v>13199</v>
          </cell>
          <cell r="L252"/>
          <cell r="M252">
            <v>0</v>
          </cell>
          <cell r="N252">
            <v>13199</v>
          </cell>
          <cell r="Q252">
            <v>13199</v>
          </cell>
          <cell r="R252"/>
          <cell r="S252">
            <v>0</v>
          </cell>
          <cell r="T252">
            <v>13199</v>
          </cell>
        </row>
        <row r="253">
          <cell r="A253" t="str">
            <v>25118</v>
          </cell>
          <cell r="B253" t="str">
            <v>SOUTH BEND</v>
          </cell>
          <cell r="C253">
            <v>10000</v>
          </cell>
          <cell r="D253">
            <v>1.0306380684956986E-3</v>
          </cell>
          <cell r="E253">
            <v>18067.099999999973</v>
          </cell>
          <cell r="F253"/>
          <cell r="G253">
            <v>0</v>
          </cell>
          <cell r="H253">
            <v>17404.7</v>
          </cell>
          <cell r="I253"/>
          <cell r="J253">
            <v>0</v>
          </cell>
          <cell r="K253">
            <v>17403</v>
          </cell>
          <cell r="L253"/>
          <cell r="M253">
            <v>0</v>
          </cell>
          <cell r="N253">
            <v>17403</v>
          </cell>
          <cell r="Q253">
            <v>17403</v>
          </cell>
          <cell r="R253"/>
          <cell r="S253">
            <v>0</v>
          </cell>
          <cell r="T253">
            <v>17403</v>
          </cell>
        </row>
        <row r="254">
          <cell r="A254" t="str">
            <v>18402</v>
          </cell>
          <cell r="B254" t="str">
            <v>SOUTH KITSAP</v>
          </cell>
          <cell r="C254">
            <v>10000</v>
          </cell>
          <cell r="D254">
            <v>7.899159778631067E-3</v>
          </cell>
          <cell r="E254">
            <v>138472.99999999997</v>
          </cell>
          <cell r="F254"/>
          <cell r="G254">
            <v>0</v>
          </cell>
          <cell r="H254">
            <v>133396.6</v>
          </cell>
          <cell r="I254"/>
          <cell r="J254">
            <v>0</v>
          </cell>
          <cell r="K254">
            <v>133390</v>
          </cell>
          <cell r="L254"/>
          <cell r="M254">
            <v>0</v>
          </cell>
          <cell r="N254">
            <v>133390</v>
          </cell>
          <cell r="Q254">
            <v>133390</v>
          </cell>
          <cell r="R254"/>
          <cell r="S254">
            <v>0</v>
          </cell>
          <cell r="T254">
            <v>133390</v>
          </cell>
        </row>
        <row r="255">
          <cell r="A255" t="str">
            <v>15206</v>
          </cell>
          <cell r="B255" t="str">
            <v>SOUTH WHIDBEY</v>
          </cell>
          <cell r="C255">
            <v>10000</v>
          </cell>
          <cell r="D255">
            <v>7.9130182301407476E-4</v>
          </cell>
          <cell r="E255">
            <v>13871.599999999975</v>
          </cell>
          <cell r="F255"/>
          <cell r="G255">
            <v>0</v>
          </cell>
          <cell r="H255">
            <v>13363</v>
          </cell>
          <cell r="I255"/>
          <cell r="J255">
            <v>0</v>
          </cell>
          <cell r="K255">
            <v>13362</v>
          </cell>
          <cell r="L255"/>
          <cell r="M255">
            <v>0</v>
          </cell>
          <cell r="N255">
            <v>13362</v>
          </cell>
          <cell r="Q255">
            <v>13362</v>
          </cell>
          <cell r="R255"/>
          <cell r="S255">
            <v>0</v>
          </cell>
          <cell r="T255">
            <v>13362</v>
          </cell>
        </row>
        <row r="256">
          <cell r="A256" t="str">
            <v>23042</v>
          </cell>
          <cell r="B256" t="str">
            <v>SOUTHSIDE</v>
          </cell>
          <cell r="C256">
            <v>10000</v>
          </cell>
          <cell r="D256">
            <v>3.8224988519721802E-4</v>
          </cell>
          <cell r="E256">
            <v>6700.7999999999738</v>
          </cell>
          <cell r="F256"/>
          <cell r="G256">
            <v>10000</v>
          </cell>
          <cell r="H256">
            <v>10000</v>
          </cell>
          <cell r="I256"/>
          <cell r="J256">
            <v>0</v>
          </cell>
          <cell r="K256">
            <v>10000</v>
          </cell>
          <cell r="L256"/>
          <cell r="M256">
            <v>0</v>
          </cell>
          <cell r="N256">
            <v>10000</v>
          </cell>
          <cell r="Q256">
            <v>10000</v>
          </cell>
          <cell r="R256"/>
          <cell r="S256">
            <v>0</v>
          </cell>
          <cell r="T256">
            <v>10000</v>
          </cell>
        </row>
        <row r="257">
          <cell r="A257" t="str">
            <v>32081</v>
          </cell>
          <cell r="B257" t="str">
            <v>SPOKANE</v>
          </cell>
          <cell r="C257">
            <v>10000</v>
          </cell>
          <cell r="D257">
            <v>4.7718736922344851E-2</v>
          </cell>
          <cell r="E257">
            <v>836514.3</v>
          </cell>
          <cell r="F257"/>
          <cell r="G257">
            <v>0</v>
          </cell>
          <cell r="H257">
            <v>805848.3</v>
          </cell>
          <cell r="I257"/>
          <cell r="J257">
            <v>0</v>
          </cell>
          <cell r="K257">
            <v>805810</v>
          </cell>
          <cell r="L257"/>
          <cell r="M257">
            <v>0</v>
          </cell>
          <cell r="N257">
            <v>805810</v>
          </cell>
          <cell r="Q257">
            <v>805810</v>
          </cell>
          <cell r="R257"/>
          <cell r="S257">
            <v>0</v>
          </cell>
          <cell r="T257">
            <v>805810</v>
          </cell>
        </row>
        <row r="258">
          <cell r="A258" t="str">
            <v>32901</v>
          </cell>
          <cell r="B258" t="str">
            <v>SPOKANE INTERNATIONAL ACADEMY CHARTER</v>
          </cell>
          <cell r="C258">
            <v>10000</v>
          </cell>
          <cell r="D258">
            <v>5.2006399995741784E-4</v>
          </cell>
          <cell r="E258">
            <v>9116.6999999999753</v>
          </cell>
          <cell r="F258"/>
          <cell r="G258">
            <v>10000</v>
          </cell>
          <cell r="H258">
            <v>10000</v>
          </cell>
          <cell r="I258"/>
          <cell r="J258">
            <v>0</v>
          </cell>
          <cell r="K258">
            <v>10000</v>
          </cell>
          <cell r="L258"/>
          <cell r="M258">
            <v>0</v>
          </cell>
          <cell r="N258">
            <v>10000</v>
          </cell>
          <cell r="Q258">
            <v>10000</v>
          </cell>
          <cell r="R258"/>
          <cell r="S258">
            <v>0</v>
          </cell>
          <cell r="T258">
            <v>10000</v>
          </cell>
        </row>
        <row r="259">
          <cell r="A259" t="str">
            <v>22008</v>
          </cell>
          <cell r="B259" t="str">
            <v>SPRAGUE</v>
          </cell>
          <cell r="C259">
            <v>10000</v>
          </cell>
          <cell r="D259">
            <v>1.0694557400016526E-4</v>
          </cell>
          <cell r="E259">
            <v>1874.6999999999739</v>
          </cell>
          <cell r="F259"/>
          <cell r="G259">
            <v>10000</v>
          </cell>
          <cell r="H259">
            <v>10000</v>
          </cell>
          <cell r="I259"/>
          <cell r="J259">
            <v>0</v>
          </cell>
          <cell r="K259">
            <v>10000</v>
          </cell>
          <cell r="L259"/>
          <cell r="M259">
            <v>0</v>
          </cell>
          <cell r="N259">
            <v>10000</v>
          </cell>
          <cell r="Q259">
            <v>10000</v>
          </cell>
          <cell r="R259"/>
          <cell r="S259">
            <v>0</v>
          </cell>
          <cell r="T259">
            <v>10000</v>
          </cell>
        </row>
        <row r="260">
          <cell r="A260" t="str">
            <v>38322</v>
          </cell>
          <cell r="B260" t="str">
            <v>ST JOHN</v>
          </cell>
          <cell r="C260">
            <v>10000</v>
          </cell>
          <cell r="D260">
            <v>1.7703449553301749E-4</v>
          </cell>
          <cell r="E260">
            <v>3103.3999999999737</v>
          </cell>
          <cell r="F260"/>
          <cell r="G260">
            <v>10000</v>
          </cell>
          <cell r="H260">
            <v>10000</v>
          </cell>
          <cell r="I260"/>
          <cell r="J260">
            <v>0</v>
          </cell>
          <cell r="K260">
            <v>10000</v>
          </cell>
          <cell r="L260"/>
          <cell r="M260">
            <v>0</v>
          </cell>
          <cell r="N260">
            <v>10000</v>
          </cell>
          <cell r="Q260">
            <v>10000</v>
          </cell>
          <cell r="R260"/>
          <cell r="S260">
            <v>0</v>
          </cell>
          <cell r="T260">
            <v>10000</v>
          </cell>
        </row>
        <row r="261">
          <cell r="A261" t="str">
            <v>31401</v>
          </cell>
          <cell r="B261" t="str">
            <v>STANWOOD</v>
          </cell>
          <cell r="C261">
            <v>10000</v>
          </cell>
          <cell r="D261">
            <v>1.973367330399824E-3</v>
          </cell>
          <cell r="E261">
            <v>34593.299999999974</v>
          </cell>
          <cell r="F261"/>
          <cell r="G261">
            <v>0</v>
          </cell>
          <cell r="H261">
            <v>33325.1</v>
          </cell>
          <cell r="I261"/>
          <cell r="J261">
            <v>0</v>
          </cell>
          <cell r="K261">
            <v>33323</v>
          </cell>
          <cell r="L261"/>
          <cell r="M261">
            <v>0</v>
          </cell>
          <cell r="N261">
            <v>33323</v>
          </cell>
          <cell r="Q261">
            <v>33323</v>
          </cell>
          <cell r="R261"/>
          <cell r="S261">
            <v>0</v>
          </cell>
          <cell r="T261">
            <v>33323</v>
          </cell>
        </row>
        <row r="262">
          <cell r="A262" t="str">
            <v>11054</v>
          </cell>
          <cell r="B262" t="str">
            <v>STAR</v>
          </cell>
          <cell r="C262">
            <v>0</v>
          </cell>
          <cell r="D262">
            <v>0</v>
          </cell>
          <cell r="E262">
            <v>0</v>
          </cell>
          <cell r="F262"/>
          <cell r="G262">
            <v>0</v>
          </cell>
          <cell r="H262">
            <v>0</v>
          </cell>
          <cell r="I262"/>
          <cell r="J262">
            <v>0</v>
          </cell>
          <cell r="K262">
            <v>0</v>
          </cell>
          <cell r="L262"/>
          <cell r="M262">
            <v>0</v>
          </cell>
          <cell r="N262">
            <v>0</v>
          </cell>
          <cell r="Q262">
            <v>0</v>
          </cell>
          <cell r="R262"/>
          <cell r="S262">
            <v>0</v>
          </cell>
          <cell r="T262">
            <v>0</v>
          </cell>
        </row>
        <row r="263">
          <cell r="A263" t="str">
            <v>07035</v>
          </cell>
          <cell r="B263" t="str">
            <v>STARBUCK</v>
          </cell>
          <cell r="C263">
            <v>10000</v>
          </cell>
          <cell r="D263">
            <v>8.9353307222715011E-5</v>
          </cell>
          <cell r="E263">
            <v>1566.2999999999738</v>
          </cell>
          <cell r="F263"/>
          <cell r="G263">
            <v>10000</v>
          </cell>
          <cell r="H263">
            <v>10000</v>
          </cell>
          <cell r="I263"/>
          <cell r="J263">
            <v>0</v>
          </cell>
          <cell r="K263">
            <v>10000</v>
          </cell>
          <cell r="L263"/>
          <cell r="M263">
            <v>0</v>
          </cell>
          <cell r="N263">
            <v>10000</v>
          </cell>
          <cell r="Q263">
            <v>10000</v>
          </cell>
          <cell r="R263"/>
          <cell r="S263">
            <v>0</v>
          </cell>
          <cell r="T263">
            <v>10000</v>
          </cell>
        </row>
        <row r="264">
          <cell r="A264" t="str">
            <v>04069</v>
          </cell>
          <cell r="B264" t="str">
            <v>STEHEKIN</v>
          </cell>
          <cell r="C264">
            <v>0</v>
          </cell>
          <cell r="D264">
            <v>0</v>
          </cell>
          <cell r="E264">
            <v>0</v>
          </cell>
          <cell r="F264"/>
          <cell r="G264">
            <v>0</v>
          </cell>
          <cell r="H264">
            <v>0</v>
          </cell>
          <cell r="I264"/>
          <cell r="J264">
            <v>0</v>
          </cell>
          <cell r="K264">
            <v>0</v>
          </cell>
          <cell r="L264"/>
          <cell r="M264">
            <v>0</v>
          </cell>
          <cell r="N264">
            <v>0</v>
          </cell>
          <cell r="Q264">
            <v>0</v>
          </cell>
          <cell r="R264"/>
          <cell r="S264">
            <v>0</v>
          </cell>
          <cell r="T264">
            <v>0</v>
          </cell>
        </row>
        <row r="265">
          <cell r="A265" t="str">
            <v>27001</v>
          </cell>
          <cell r="B265" t="str">
            <v>STEILACOOM</v>
          </cell>
          <cell r="C265">
            <v>10000</v>
          </cell>
          <cell r="D265">
            <v>1.3766878924215771E-3</v>
          </cell>
          <cell r="E265">
            <v>24133.399999999976</v>
          </cell>
          <cell r="F265"/>
          <cell r="G265">
            <v>0</v>
          </cell>
          <cell r="H265">
            <v>23248.6</v>
          </cell>
          <cell r="I265"/>
          <cell r="J265">
            <v>0</v>
          </cell>
          <cell r="K265">
            <v>23247</v>
          </cell>
          <cell r="L265"/>
          <cell r="M265">
            <v>0</v>
          </cell>
          <cell r="N265">
            <v>23247</v>
          </cell>
          <cell r="Q265">
            <v>23247</v>
          </cell>
          <cell r="R265"/>
          <cell r="S265">
            <v>0</v>
          </cell>
          <cell r="T265">
            <v>23247</v>
          </cell>
        </row>
        <row r="266">
          <cell r="A266" t="str">
            <v>38304</v>
          </cell>
          <cell r="B266" t="str">
            <v>STEPTOE</v>
          </cell>
          <cell r="C266">
            <v>0</v>
          </cell>
          <cell r="D266">
            <v>0</v>
          </cell>
          <cell r="E266">
            <v>0</v>
          </cell>
          <cell r="F266"/>
          <cell r="G266">
            <v>0</v>
          </cell>
          <cell r="H266">
            <v>0</v>
          </cell>
          <cell r="I266"/>
          <cell r="J266">
            <v>0</v>
          </cell>
          <cell r="K266">
            <v>0</v>
          </cell>
          <cell r="L266"/>
          <cell r="M266">
            <v>0</v>
          </cell>
          <cell r="N266">
            <v>0</v>
          </cell>
          <cell r="Q266">
            <v>0</v>
          </cell>
          <cell r="R266"/>
          <cell r="S266">
            <v>0</v>
          </cell>
          <cell r="T266">
            <v>0</v>
          </cell>
        </row>
        <row r="267">
          <cell r="A267" t="str">
            <v>30303</v>
          </cell>
          <cell r="B267" t="str">
            <v>STEVENSON-CARSON</v>
          </cell>
          <cell r="C267">
            <v>10000</v>
          </cell>
          <cell r="D267">
            <v>1.1133554273644413E-3</v>
          </cell>
          <cell r="E267">
            <v>19517.199999999975</v>
          </cell>
          <cell r="F267"/>
          <cell r="G267">
            <v>0</v>
          </cell>
          <cell r="H267">
            <v>18801.7</v>
          </cell>
          <cell r="I267"/>
          <cell r="J267">
            <v>0</v>
          </cell>
          <cell r="K267">
            <v>18800</v>
          </cell>
          <cell r="L267"/>
          <cell r="M267">
            <v>0</v>
          </cell>
          <cell r="N267">
            <v>18800</v>
          </cell>
          <cell r="Q267">
            <v>18800</v>
          </cell>
          <cell r="R267"/>
          <cell r="S267">
            <v>0</v>
          </cell>
          <cell r="T267">
            <v>18800</v>
          </cell>
        </row>
        <row r="268">
          <cell r="A268" t="str">
            <v>31311</v>
          </cell>
          <cell r="B268" t="str">
            <v>SULTAN</v>
          </cell>
          <cell r="C268">
            <v>10000</v>
          </cell>
          <cell r="D268">
            <v>1.0633757055269377E-3</v>
          </cell>
          <cell r="E268">
            <v>18640.999999999975</v>
          </cell>
          <cell r="F268"/>
          <cell r="G268">
            <v>0</v>
          </cell>
          <cell r="H268">
            <v>17957.599999999999</v>
          </cell>
          <cell r="I268"/>
          <cell r="J268">
            <v>0</v>
          </cell>
          <cell r="K268">
            <v>17956</v>
          </cell>
          <cell r="L268"/>
          <cell r="M268">
            <v>0</v>
          </cell>
          <cell r="N268">
            <v>17956</v>
          </cell>
          <cell r="Q268">
            <v>17956</v>
          </cell>
          <cell r="R268"/>
          <cell r="S268">
            <v>0</v>
          </cell>
          <cell r="T268">
            <v>17956</v>
          </cell>
        </row>
        <row r="269">
          <cell r="A269" t="str">
            <v>17905</v>
          </cell>
          <cell r="B269" t="str">
            <v>SUMMIT ATLAS CHARTER</v>
          </cell>
          <cell r="C269">
            <v>10000</v>
          </cell>
          <cell r="D269">
            <v>5.8552614219597673E-4</v>
          </cell>
          <cell r="E269">
            <v>10264.299999999974</v>
          </cell>
          <cell r="F269"/>
          <cell r="G269">
            <v>0</v>
          </cell>
          <cell r="H269">
            <v>9888</v>
          </cell>
          <cell r="I269"/>
          <cell r="J269">
            <v>10000</v>
          </cell>
          <cell r="K269">
            <v>10000</v>
          </cell>
          <cell r="L269"/>
          <cell r="M269">
            <v>0</v>
          </cell>
          <cell r="N269">
            <v>10000</v>
          </cell>
          <cell r="Q269">
            <v>10000</v>
          </cell>
          <cell r="R269"/>
          <cell r="S269">
            <v>0</v>
          </cell>
          <cell r="T269">
            <v>10000</v>
          </cell>
        </row>
        <row r="270">
          <cell r="A270" t="str">
            <v>27905</v>
          </cell>
          <cell r="B270" t="str">
            <v>SUMMIT OLYMPUS CHARTER</v>
          </cell>
          <cell r="C270">
            <v>10000</v>
          </cell>
          <cell r="D270">
            <v>3.1923026220768058E-4</v>
          </cell>
          <cell r="E270">
            <v>5596.099999999974</v>
          </cell>
          <cell r="F270"/>
          <cell r="G270">
            <v>10000</v>
          </cell>
          <cell r="H270">
            <v>10000</v>
          </cell>
          <cell r="I270"/>
          <cell r="J270">
            <v>0</v>
          </cell>
          <cell r="K270">
            <v>10000</v>
          </cell>
          <cell r="L270"/>
          <cell r="M270">
            <v>0</v>
          </cell>
          <cell r="N270">
            <v>10000</v>
          </cell>
          <cell r="Q270">
            <v>10000</v>
          </cell>
          <cell r="R270"/>
          <cell r="S270">
            <v>0</v>
          </cell>
          <cell r="T270">
            <v>10000</v>
          </cell>
        </row>
        <row r="271">
          <cell r="A271" t="str">
            <v>17902</v>
          </cell>
          <cell r="B271" t="str">
            <v>SUMMIT SIERRA CHARTER</v>
          </cell>
          <cell r="C271">
            <v>10000</v>
          </cell>
          <cell r="D271">
            <v>4.6052431030654004E-4</v>
          </cell>
          <cell r="E271">
            <v>8072.9999999999736</v>
          </cell>
          <cell r="F271"/>
          <cell r="G271">
            <v>10000</v>
          </cell>
          <cell r="H271">
            <v>10000</v>
          </cell>
          <cell r="I271"/>
          <cell r="J271">
            <v>0</v>
          </cell>
          <cell r="K271">
            <v>10000</v>
          </cell>
          <cell r="L271"/>
          <cell r="M271">
            <v>0</v>
          </cell>
          <cell r="N271">
            <v>10000</v>
          </cell>
          <cell r="Q271">
            <v>10000</v>
          </cell>
          <cell r="R271"/>
          <cell r="S271">
            <v>0</v>
          </cell>
          <cell r="T271">
            <v>10000</v>
          </cell>
        </row>
        <row r="272">
          <cell r="A272" t="str">
            <v>33202</v>
          </cell>
          <cell r="B272" t="str">
            <v>SUMMIT VALLEY</v>
          </cell>
          <cell r="C272">
            <v>10000</v>
          </cell>
          <cell r="D272">
            <v>2.1651751278422453E-4</v>
          </cell>
          <cell r="E272">
            <v>3795.4999999999736</v>
          </cell>
          <cell r="F272"/>
          <cell r="G272">
            <v>10000</v>
          </cell>
          <cell r="H272">
            <v>10000</v>
          </cell>
          <cell r="I272"/>
          <cell r="J272">
            <v>0</v>
          </cell>
          <cell r="K272">
            <v>10000</v>
          </cell>
          <cell r="L272"/>
          <cell r="M272">
            <v>0</v>
          </cell>
          <cell r="N272">
            <v>10000</v>
          </cell>
          <cell r="Q272">
            <v>10000</v>
          </cell>
          <cell r="R272"/>
          <cell r="S272">
            <v>0</v>
          </cell>
          <cell r="T272">
            <v>10000</v>
          </cell>
        </row>
        <row r="273">
          <cell r="A273" t="str">
            <v>27320</v>
          </cell>
          <cell r="B273" t="str">
            <v>SUMNER</v>
          </cell>
          <cell r="C273">
            <v>10000</v>
          </cell>
          <cell r="D273">
            <v>3.7996363465283827E-3</v>
          </cell>
          <cell r="E273">
            <v>66607.999999999971</v>
          </cell>
          <cell r="F273"/>
          <cell r="G273">
            <v>0</v>
          </cell>
          <cell r="H273">
            <v>64166.2</v>
          </cell>
          <cell r="I273"/>
          <cell r="J273">
            <v>0</v>
          </cell>
          <cell r="K273">
            <v>64163</v>
          </cell>
          <cell r="L273"/>
          <cell r="M273">
            <v>0</v>
          </cell>
          <cell r="N273">
            <v>64163</v>
          </cell>
          <cell r="Q273">
            <v>64163</v>
          </cell>
          <cell r="R273"/>
          <cell r="S273">
            <v>0</v>
          </cell>
          <cell r="T273">
            <v>64163</v>
          </cell>
        </row>
        <row r="274">
          <cell r="A274" t="str">
            <v>39201</v>
          </cell>
          <cell r="B274" t="str">
            <v>SUNNYSIDE</v>
          </cell>
          <cell r="C274">
            <v>10000</v>
          </cell>
          <cell r="D274">
            <v>1.0763687698403256E-2</v>
          </cell>
          <cell r="E274">
            <v>188688.49999999997</v>
          </cell>
          <cell r="F274"/>
          <cell r="G274">
            <v>0</v>
          </cell>
          <cell r="H274">
            <v>181771.3</v>
          </cell>
          <cell r="I274"/>
          <cell r="J274">
            <v>0</v>
          </cell>
          <cell r="K274">
            <v>181762</v>
          </cell>
          <cell r="L274"/>
          <cell r="M274">
            <v>0</v>
          </cell>
          <cell r="N274">
            <v>181762</v>
          </cell>
          <cell r="Q274">
            <v>181762</v>
          </cell>
          <cell r="R274"/>
          <cell r="S274">
            <v>0</v>
          </cell>
          <cell r="T274">
            <v>181762</v>
          </cell>
        </row>
        <row r="275">
          <cell r="A275" t="str">
            <v>18902</v>
          </cell>
          <cell r="B275" t="str">
            <v>SUQUAMISH</v>
          </cell>
          <cell r="C275">
            <v>10000</v>
          </cell>
          <cell r="D275">
            <v>8.1977599454612595E-5</v>
          </cell>
          <cell r="E275">
            <v>1436.9999999999739</v>
          </cell>
          <cell r="F275"/>
          <cell r="G275">
            <v>10000</v>
          </cell>
          <cell r="H275">
            <v>10000</v>
          </cell>
          <cell r="I275"/>
          <cell r="J275">
            <v>0</v>
          </cell>
          <cell r="K275">
            <v>10000</v>
          </cell>
          <cell r="L275"/>
          <cell r="M275">
            <v>0</v>
          </cell>
          <cell r="N275">
            <v>10000</v>
          </cell>
          <cell r="Q275">
            <v>10000</v>
          </cell>
          <cell r="R275"/>
          <cell r="S275">
            <v>0</v>
          </cell>
          <cell r="T275">
            <v>10000</v>
          </cell>
        </row>
        <row r="276">
          <cell r="A276" t="str">
            <v>27010</v>
          </cell>
          <cell r="B276" t="str">
            <v>TACOMA</v>
          </cell>
          <cell r="C276">
            <v>10000</v>
          </cell>
          <cell r="D276">
            <v>4.2425972800700949E-2</v>
          </cell>
          <cell r="E276">
            <v>743731.6</v>
          </cell>
          <cell r="F276"/>
          <cell r="G276">
            <v>0</v>
          </cell>
          <cell r="H276">
            <v>716466.9</v>
          </cell>
          <cell r="I276"/>
          <cell r="J276">
            <v>0</v>
          </cell>
          <cell r="K276">
            <v>716433</v>
          </cell>
          <cell r="L276"/>
          <cell r="M276">
            <v>0</v>
          </cell>
          <cell r="N276">
            <v>716433</v>
          </cell>
          <cell r="Q276">
            <v>716433</v>
          </cell>
          <cell r="R276"/>
          <cell r="S276">
            <v>0</v>
          </cell>
          <cell r="T276">
            <v>716433</v>
          </cell>
        </row>
        <row r="277">
          <cell r="A277" t="str">
            <v>14077</v>
          </cell>
          <cell r="B277" t="str">
            <v>TAHOLAH</v>
          </cell>
          <cell r="C277">
            <v>10000</v>
          </cell>
          <cell r="D277">
            <v>4.4390379849913058E-4</v>
          </cell>
          <cell r="E277">
            <v>7781.599999999974</v>
          </cell>
          <cell r="F277"/>
          <cell r="G277">
            <v>10000</v>
          </cell>
          <cell r="H277">
            <v>10000</v>
          </cell>
          <cell r="I277"/>
          <cell r="J277">
            <v>0</v>
          </cell>
          <cell r="K277">
            <v>10000</v>
          </cell>
          <cell r="L277"/>
          <cell r="M277">
            <v>0</v>
          </cell>
          <cell r="N277">
            <v>10000</v>
          </cell>
          <cell r="Q277">
            <v>10000</v>
          </cell>
          <cell r="R277"/>
          <cell r="S277">
            <v>0</v>
          </cell>
          <cell r="T277">
            <v>10000</v>
          </cell>
        </row>
        <row r="278">
          <cell r="A278" t="str">
            <v>17409</v>
          </cell>
          <cell r="B278" t="str">
            <v>TAHOMA</v>
          </cell>
          <cell r="C278">
            <v>10000</v>
          </cell>
          <cell r="D278">
            <v>1.0131070835632059E-3</v>
          </cell>
          <cell r="E278">
            <v>17759.799999999974</v>
          </cell>
          <cell r="F278"/>
          <cell r="G278">
            <v>0</v>
          </cell>
          <cell r="H278">
            <v>17108.7</v>
          </cell>
          <cell r="I278"/>
          <cell r="J278">
            <v>0</v>
          </cell>
          <cell r="K278">
            <v>17107</v>
          </cell>
          <cell r="L278"/>
          <cell r="M278">
            <v>0</v>
          </cell>
          <cell r="N278">
            <v>17107</v>
          </cell>
          <cell r="Q278">
            <v>17107</v>
          </cell>
          <cell r="R278"/>
          <cell r="S278">
            <v>0</v>
          </cell>
          <cell r="T278">
            <v>17107</v>
          </cell>
        </row>
        <row r="279">
          <cell r="A279" t="str">
            <v>38265</v>
          </cell>
          <cell r="B279" t="str">
            <v>TEKOA</v>
          </cell>
          <cell r="C279">
            <v>10000</v>
          </cell>
          <cell r="D279">
            <v>1.1234713090570732E-4</v>
          </cell>
          <cell r="E279">
            <v>1969.3999999999739</v>
          </cell>
          <cell r="F279"/>
          <cell r="G279">
            <v>10000</v>
          </cell>
          <cell r="H279">
            <v>10000</v>
          </cell>
          <cell r="I279"/>
          <cell r="J279">
            <v>0</v>
          </cell>
          <cell r="K279">
            <v>10000</v>
          </cell>
          <cell r="L279"/>
          <cell r="M279">
            <v>0</v>
          </cell>
          <cell r="N279">
            <v>10000</v>
          </cell>
          <cell r="Q279">
            <v>10000</v>
          </cell>
          <cell r="R279"/>
          <cell r="S279">
            <v>0</v>
          </cell>
          <cell r="T279">
            <v>10000</v>
          </cell>
        </row>
        <row r="280">
          <cell r="A280" t="str">
            <v>34402</v>
          </cell>
          <cell r="B280" t="str">
            <v>TENINO</v>
          </cell>
          <cell r="C280">
            <v>10000</v>
          </cell>
          <cell r="D280">
            <v>9.5823356867837984E-4</v>
          </cell>
          <cell r="E280">
            <v>16797.899999999976</v>
          </cell>
          <cell r="F280"/>
          <cell r="G280">
            <v>0</v>
          </cell>
          <cell r="H280">
            <v>16182.1</v>
          </cell>
          <cell r="I280"/>
          <cell r="J280">
            <v>0</v>
          </cell>
          <cell r="K280">
            <v>16181</v>
          </cell>
          <cell r="L280"/>
          <cell r="M280">
            <v>0</v>
          </cell>
          <cell r="N280">
            <v>16181</v>
          </cell>
          <cell r="Q280">
            <v>16181</v>
          </cell>
          <cell r="R280"/>
          <cell r="S280">
            <v>0</v>
          </cell>
          <cell r="T280">
            <v>16181</v>
          </cell>
        </row>
        <row r="281">
          <cell r="A281" t="str">
            <v>19400</v>
          </cell>
          <cell r="B281" t="str">
            <v>THORP</v>
          </cell>
          <cell r="C281">
            <v>10000</v>
          </cell>
          <cell r="D281">
            <v>1.3188290762323915E-4</v>
          </cell>
          <cell r="E281">
            <v>2311.8999999999737</v>
          </cell>
          <cell r="F281"/>
          <cell r="G281">
            <v>10000</v>
          </cell>
          <cell r="H281">
            <v>10000</v>
          </cell>
          <cell r="I281"/>
          <cell r="J281">
            <v>0</v>
          </cell>
          <cell r="K281">
            <v>10000</v>
          </cell>
          <cell r="L281"/>
          <cell r="M281">
            <v>0</v>
          </cell>
          <cell r="N281">
            <v>10000</v>
          </cell>
          <cell r="Q281">
            <v>10000</v>
          </cell>
          <cell r="R281"/>
          <cell r="S281">
            <v>0</v>
          </cell>
          <cell r="T281">
            <v>10000</v>
          </cell>
        </row>
        <row r="282">
          <cell r="A282" t="str">
            <v>21237</v>
          </cell>
          <cell r="B282" t="str">
            <v>TOLEDO</v>
          </cell>
          <cell r="C282">
            <v>10000</v>
          </cell>
          <cell r="D282">
            <v>5.4377131940670136E-4</v>
          </cell>
          <cell r="E282">
            <v>9532.2999999999738</v>
          </cell>
          <cell r="F282"/>
          <cell r="G282">
            <v>10000</v>
          </cell>
          <cell r="H282">
            <v>10000</v>
          </cell>
          <cell r="I282"/>
          <cell r="J282">
            <v>0</v>
          </cell>
          <cell r="K282">
            <v>10000</v>
          </cell>
          <cell r="L282"/>
          <cell r="M282">
            <v>0</v>
          </cell>
          <cell r="N282">
            <v>10000</v>
          </cell>
          <cell r="Q282">
            <v>10000</v>
          </cell>
          <cell r="R282"/>
          <cell r="S282">
            <v>0</v>
          </cell>
          <cell r="T282">
            <v>10000</v>
          </cell>
        </row>
        <row r="283">
          <cell r="A283" t="str">
            <v>24404</v>
          </cell>
          <cell r="B283" t="str">
            <v>TONASKET</v>
          </cell>
          <cell r="C283">
            <v>10000</v>
          </cell>
          <cell r="D283">
            <v>1.4479192826354233E-3</v>
          </cell>
          <cell r="E283">
            <v>25382.099999999973</v>
          </cell>
          <cell r="F283"/>
          <cell r="G283">
            <v>0</v>
          </cell>
          <cell r="H283">
            <v>24451.599999999999</v>
          </cell>
          <cell r="I283"/>
          <cell r="J283">
            <v>0</v>
          </cell>
          <cell r="K283">
            <v>24450</v>
          </cell>
          <cell r="L283"/>
          <cell r="M283">
            <v>0</v>
          </cell>
          <cell r="N283">
            <v>24450</v>
          </cell>
          <cell r="Q283">
            <v>24450</v>
          </cell>
          <cell r="R283"/>
          <cell r="S283">
            <v>0</v>
          </cell>
          <cell r="T283">
            <v>24450</v>
          </cell>
        </row>
        <row r="284">
          <cell r="A284" t="str">
            <v>39202</v>
          </cell>
          <cell r="B284" t="str">
            <v>TOPPENISH</v>
          </cell>
          <cell r="C284">
            <v>10000</v>
          </cell>
          <cell r="D284">
            <v>8.5093649952463681E-3</v>
          </cell>
          <cell r="E284">
            <v>149169.99999999997</v>
          </cell>
          <cell r="F284"/>
          <cell r="G284">
            <v>0</v>
          </cell>
          <cell r="H284">
            <v>143701.5</v>
          </cell>
          <cell r="I284"/>
          <cell r="J284">
            <v>0</v>
          </cell>
          <cell r="K284">
            <v>143694</v>
          </cell>
          <cell r="L284"/>
          <cell r="M284">
            <v>0</v>
          </cell>
          <cell r="N284">
            <v>143694</v>
          </cell>
          <cell r="Q284">
            <v>143694</v>
          </cell>
          <cell r="R284"/>
          <cell r="S284">
            <v>0</v>
          </cell>
          <cell r="T284">
            <v>143694</v>
          </cell>
        </row>
        <row r="285">
          <cell r="A285" t="str">
            <v>36300</v>
          </cell>
          <cell r="B285" t="str">
            <v>TOUCHET</v>
          </cell>
          <cell r="C285">
            <v>10000</v>
          </cell>
          <cell r="D285">
            <v>1.1974472504700887E-4</v>
          </cell>
          <cell r="E285">
            <v>2099.0999999999735</v>
          </cell>
          <cell r="F285"/>
          <cell r="G285">
            <v>10000</v>
          </cell>
          <cell r="H285">
            <v>10000</v>
          </cell>
          <cell r="I285"/>
          <cell r="J285">
            <v>0</v>
          </cell>
          <cell r="K285">
            <v>10000</v>
          </cell>
          <cell r="L285"/>
          <cell r="M285">
            <v>0</v>
          </cell>
          <cell r="N285">
            <v>10000</v>
          </cell>
          <cell r="Q285">
            <v>10000</v>
          </cell>
          <cell r="R285"/>
          <cell r="S285">
            <v>0</v>
          </cell>
          <cell r="T285">
            <v>10000</v>
          </cell>
        </row>
        <row r="286">
          <cell r="A286" t="str">
            <v>08130</v>
          </cell>
          <cell r="B286" t="str">
            <v>TOUTLE LAKE</v>
          </cell>
          <cell r="C286">
            <v>10000</v>
          </cell>
          <cell r="D286">
            <v>3.6634286915609982E-4</v>
          </cell>
          <cell r="E286">
            <v>6421.9999999999736</v>
          </cell>
          <cell r="F286"/>
          <cell r="G286">
            <v>10000</v>
          </cell>
          <cell r="H286">
            <v>10000</v>
          </cell>
          <cell r="I286"/>
          <cell r="J286">
            <v>0</v>
          </cell>
          <cell r="K286">
            <v>10000</v>
          </cell>
          <cell r="L286"/>
          <cell r="M286">
            <v>0</v>
          </cell>
          <cell r="N286">
            <v>10000</v>
          </cell>
          <cell r="Q286">
            <v>10000</v>
          </cell>
          <cell r="R286"/>
          <cell r="S286">
            <v>0</v>
          </cell>
          <cell r="T286">
            <v>10000</v>
          </cell>
        </row>
        <row r="287">
          <cell r="A287" t="str">
            <v>20400</v>
          </cell>
          <cell r="B287" t="str">
            <v>TROUT LAKE</v>
          </cell>
          <cell r="C287">
            <v>10000</v>
          </cell>
          <cell r="D287">
            <v>2.5830297649597872E-4</v>
          </cell>
          <cell r="E287">
            <v>4527.9999999999736</v>
          </cell>
          <cell r="F287"/>
          <cell r="G287">
            <v>10000</v>
          </cell>
          <cell r="H287">
            <v>10000</v>
          </cell>
          <cell r="I287"/>
          <cell r="J287">
            <v>0</v>
          </cell>
          <cell r="K287">
            <v>10000</v>
          </cell>
          <cell r="L287"/>
          <cell r="M287">
            <v>0</v>
          </cell>
          <cell r="N287">
            <v>10000</v>
          </cell>
          <cell r="Q287">
            <v>10000</v>
          </cell>
          <cell r="R287"/>
          <cell r="S287">
            <v>0</v>
          </cell>
          <cell r="T287">
            <v>10000</v>
          </cell>
        </row>
        <row r="288">
          <cell r="A288" t="str">
            <v>17406</v>
          </cell>
          <cell r="B288" t="str">
            <v>TUKWILA</v>
          </cell>
          <cell r="C288">
            <v>10000</v>
          </cell>
          <cell r="D288">
            <v>7.0685981793724151E-3</v>
          </cell>
          <cell r="E288">
            <v>123913.19999999997</v>
          </cell>
          <cell r="F288"/>
          <cell r="G288">
            <v>0</v>
          </cell>
          <cell r="H288">
            <v>119370.6</v>
          </cell>
          <cell r="I288"/>
          <cell r="J288">
            <v>0</v>
          </cell>
          <cell r="K288">
            <v>119364</v>
          </cell>
          <cell r="L288"/>
          <cell r="M288">
            <v>0</v>
          </cell>
          <cell r="N288">
            <v>119364</v>
          </cell>
          <cell r="Q288">
            <v>119364</v>
          </cell>
          <cell r="R288"/>
          <cell r="S288">
            <v>0</v>
          </cell>
          <cell r="T288">
            <v>119364</v>
          </cell>
        </row>
        <row r="289">
          <cell r="A289" t="str">
            <v>34033</v>
          </cell>
          <cell r="B289" t="str">
            <v>TUMWATER</v>
          </cell>
          <cell r="C289">
            <v>10000</v>
          </cell>
          <cell r="D289">
            <v>2.8679947212869299E-3</v>
          </cell>
          <cell r="E289">
            <v>50276.199999999968</v>
          </cell>
          <cell r="F289"/>
          <cell r="G289">
            <v>0</v>
          </cell>
          <cell r="H289">
            <v>48433.1</v>
          </cell>
          <cell r="I289"/>
          <cell r="J289">
            <v>0</v>
          </cell>
          <cell r="K289">
            <v>48430</v>
          </cell>
          <cell r="L289"/>
          <cell r="M289">
            <v>0</v>
          </cell>
          <cell r="N289">
            <v>48430</v>
          </cell>
          <cell r="Q289">
            <v>48430</v>
          </cell>
          <cell r="R289"/>
          <cell r="S289">
            <v>0</v>
          </cell>
          <cell r="T289">
            <v>48430</v>
          </cell>
        </row>
        <row r="290">
          <cell r="A290" t="str">
            <v>39002</v>
          </cell>
          <cell r="B290" t="str">
            <v>UNION GAP</v>
          </cell>
          <cell r="C290">
            <v>10000</v>
          </cell>
          <cell r="D290">
            <v>1.3831662588885158E-3</v>
          </cell>
          <cell r="E290">
            <v>24246.999999999975</v>
          </cell>
          <cell r="F290"/>
          <cell r="G290">
            <v>0</v>
          </cell>
          <cell r="H290">
            <v>23358.1</v>
          </cell>
          <cell r="I290"/>
          <cell r="J290">
            <v>0</v>
          </cell>
          <cell r="K290">
            <v>23356</v>
          </cell>
          <cell r="L290"/>
          <cell r="M290">
            <v>0</v>
          </cell>
          <cell r="N290">
            <v>23356</v>
          </cell>
          <cell r="Q290">
            <v>23356</v>
          </cell>
          <cell r="R290"/>
          <cell r="S290">
            <v>0</v>
          </cell>
          <cell r="T290">
            <v>23356</v>
          </cell>
        </row>
        <row r="291">
          <cell r="A291" t="str">
            <v>27083</v>
          </cell>
          <cell r="B291" t="str">
            <v>UNIVERSITY PLACE</v>
          </cell>
          <cell r="C291">
            <v>10000</v>
          </cell>
          <cell r="D291">
            <v>3.2837263802041571E-3</v>
          </cell>
          <cell r="E291">
            <v>57563.999999999971</v>
          </cell>
          <cell r="F291"/>
          <cell r="G291">
            <v>0</v>
          </cell>
          <cell r="H291">
            <v>55453.7</v>
          </cell>
          <cell r="I291"/>
          <cell r="J291">
            <v>0</v>
          </cell>
          <cell r="K291">
            <v>55451</v>
          </cell>
          <cell r="L291"/>
          <cell r="M291">
            <v>0</v>
          </cell>
          <cell r="N291">
            <v>55451</v>
          </cell>
          <cell r="Q291">
            <v>55451</v>
          </cell>
          <cell r="R291"/>
          <cell r="S291">
            <v>0</v>
          </cell>
          <cell r="T291">
            <v>55451</v>
          </cell>
        </row>
        <row r="292">
          <cell r="A292" t="str">
            <v>33070</v>
          </cell>
          <cell r="B292" t="str">
            <v>VALLEY</v>
          </cell>
          <cell r="C292">
            <v>10000</v>
          </cell>
          <cell r="D292">
            <v>2.8150253208704271E-4</v>
          </cell>
          <cell r="E292">
            <v>4934.6999999999734</v>
          </cell>
          <cell r="F292"/>
          <cell r="G292">
            <v>10000</v>
          </cell>
          <cell r="H292">
            <v>10000</v>
          </cell>
          <cell r="I292"/>
          <cell r="J292">
            <v>0</v>
          </cell>
          <cell r="K292">
            <v>10000</v>
          </cell>
          <cell r="L292"/>
          <cell r="M292">
            <v>0</v>
          </cell>
          <cell r="N292">
            <v>10000</v>
          </cell>
          <cell r="Q292">
            <v>10000</v>
          </cell>
          <cell r="R292"/>
          <cell r="S292">
            <v>0</v>
          </cell>
          <cell r="T292">
            <v>10000</v>
          </cell>
        </row>
        <row r="293">
          <cell r="A293" t="str">
            <v>06037</v>
          </cell>
          <cell r="B293" t="str">
            <v>VANCOUVER</v>
          </cell>
          <cell r="C293">
            <v>10000</v>
          </cell>
          <cell r="D293">
            <v>2.6767235777153509E-2</v>
          </cell>
          <cell r="E293">
            <v>469232.3</v>
          </cell>
          <cell r="F293"/>
          <cell r="G293">
            <v>0</v>
          </cell>
          <cell r="H293">
            <v>452030.6</v>
          </cell>
          <cell r="I293"/>
          <cell r="J293">
            <v>0</v>
          </cell>
          <cell r="K293">
            <v>452009</v>
          </cell>
          <cell r="L293"/>
          <cell r="M293">
            <v>0</v>
          </cell>
          <cell r="N293">
            <v>452009</v>
          </cell>
          <cell r="Q293">
            <v>452009</v>
          </cell>
          <cell r="R293"/>
          <cell r="S293">
            <v>0</v>
          </cell>
          <cell r="T293">
            <v>452009</v>
          </cell>
        </row>
        <row r="294">
          <cell r="A294" t="str">
            <v>17402</v>
          </cell>
          <cell r="B294" t="str">
            <v>VASHON ISLAND</v>
          </cell>
          <cell r="C294">
            <v>10000</v>
          </cell>
          <cell r="D294">
            <v>6.3499810017526078E-4</v>
          </cell>
          <cell r="E294">
            <v>11131.499999999975</v>
          </cell>
          <cell r="F294"/>
          <cell r="G294">
            <v>0</v>
          </cell>
          <cell r="H294">
            <v>10723.4</v>
          </cell>
          <cell r="I294"/>
          <cell r="J294">
            <v>0</v>
          </cell>
          <cell r="K294">
            <v>10722</v>
          </cell>
          <cell r="L294"/>
          <cell r="M294">
            <v>0</v>
          </cell>
          <cell r="N294">
            <v>10722</v>
          </cell>
          <cell r="Q294">
            <v>10722</v>
          </cell>
          <cell r="R294"/>
          <cell r="S294">
            <v>0</v>
          </cell>
          <cell r="T294">
            <v>10722</v>
          </cell>
        </row>
        <row r="295">
          <cell r="A295" t="str">
            <v>35200</v>
          </cell>
          <cell r="B295" t="str">
            <v>WAHKIAKUM</v>
          </cell>
          <cell r="C295">
            <v>10000</v>
          </cell>
          <cell r="D295">
            <v>5.7979191241780816E-4</v>
          </cell>
          <cell r="E295">
            <v>10163.799999999974</v>
          </cell>
          <cell r="F295"/>
          <cell r="G295">
            <v>0</v>
          </cell>
          <cell r="H295">
            <v>9791.2000000000007</v>
          </cell>
          <cell r="I295"/>
          <cell r="J295">
            <v>10000</v>
          </cell>
          <cell r="K295">
            <v>10000</v>
          </cell>
          <cell r="L295"/>
          <cell r="M295">
            <v>0</v>
          </cell>
          <cell r="N295">
            <v>10000</v>
          </cell>
          <cell r="Q295">
            <v>10000</v>
          </cell>
          <cell r="R295"/>
          <cell r="S295">
            <v>0</v>
          </cell>
          <cell r="T295">
            <v>10000</v>
          </cell>
        </row>
        <row r="296">
          <cell r="A296" t="str">
            <v>13073</v>
          </cell>
          <cell r="B296" t="str">
            <v>WAHLUKE</v>
          </cell>
          <cell r="C296">
            <v>10000</v>
          </cell>
          <cell r="D296">
            <v>2.7852817396928271E-3</v>
          </cell>
          <cell r="E296">
            <v>48826.199999999968</v>
          </cell>
          <cell r="F296"/>
          <cell r="G296">
            <v>0</v>
          </cell>
          <cell r="H296">
            <v>47036.2</v>
          </cell>
          <cell r="I296"/>
          <cell r="J296">
            <v>0</v>
          </cell>
          <cell r="K296">
            <v>47033</v>
          </cell>
          <cell r="L296"/>
          <cell r="M296">
            <v>0</v>
          </cell>
          <cell r="N296">
            <v>47033</v>
          </cell>
          <cell r="Q296">
            <v>47033</v>
          </cell>
          <cell r="R296"/>
          <cell r="S296">
            <v>0</v>
          </cell>
          <cell r="T296">
            <v>47033</v>
          </cell>
        </row>
        <row r="297">
          <cell r="A297" t="str">
            <v>36401</v>
          </cell>
          <cell r="B297" t="str">
            <v>WAITSBURG</v>
          </cell>
          <cell r="C297">
            <v>10000</v>
          </cell>
          <cell r="D297">
            <v>3.2748142490374768E-4</v>
          </cell>
          <cell r="E297">
            <v>5740.6999999999734</v>
          </cell>
          <cell r="F297"/>
          <cell r="G297">
            <v>10000</v>
          </cell>
          <cell r="H297">
            <v>10000</v>
          </cell>
          <cell r="I297"/>
          <cell r="J297">
            <v>0</v>
          </cell>
          <cell r="K297">
            <v>10000</v>
          </cell>
          <cell r="L297"/>
          <cell r="M297">
            <v>0</v>
          </cell>
          <cell r="N297">
            <v>10000</v>
          </cell>
          <cell r="Q297">
            <v>10000</v>
          </cell>
          <cell r="R297"/>
          <cell r="S297">
            <v>0</v>
          </cell>
          <cell r="T297">
            <v>10000</v>
          </cell>
        </row>
        <row r="298">
          <cell r="A298" t="str">
            <v>36140</v>
          </cell>
          <cell r="B298" t="str">
            <v>WALLA WALLA</v>
          </cell>
          <cell r="C298">
            <v>10000</v>
          </cell>
          <cell r="D298">
            <v>5.7439735915168974E-3</v>
          </cell>
          <cell r="E298">
            <v>100692.39999999997</v>
          </cell>
          <cell r="F298"/>
          <cell r="G298">
            <v>0</v>
          </cell>
          <cell r="H298">
            <v>97001</v>
          </cell>
          <cell r="I298"/>
          <cell r="J298">
            <v>0</v>
          </cell>
          <cell r="K298">
            <v>96996</v>
          </cell>
          <cell r="L298"/>
          <cell r="M298">
            <v>0</v>
          </cell>
          <cell r="N298">
            <v>96996</v>
          </cell>
          <cell r="Q298">
            <v>96996</v>
          </cell>
          <cell r="R298"/>
          <cell r="S298">
            <v>0</v>
          </cell>
          <cell r="T298">
            <v>96996</v>
          </cell>
        </row>
        <row r="299">
          <cell r="A299" t="str">
            <v>39207</v>
          </cell>
          <cell r="B299" t="str">
            <v>WAPATO</v>
          </cell>
          <cell r="C299">
            <v>10000</v>
          </cell>
          <cell r="D299">
            <v>6.3537323261189365E-3</v>
          </cell>
          <cell r="E299">
            <v>111381.49999999997</v>
          </cell>
          <cell r="F299"/>
          <cell r="G299">
            <v>0</v>
          </cell>
          <cell r="H299">
            <v>107298.3</v>
          </cell>
          <cell r="I299"/>
          <cell r="J299">
            <v>0</v>
          </cell>
          <cell r="K299">
            <v>107293</v>
          </cell>
          <cell r="L299"/>
          <cell r="M299">
            <v>0</v>
          </cell>
          <cell r="N299">
            <v>107293</v>
          </cell>
          <cell r="Q299">
            <v>107293</v>
          </cell>
          <cell r="R299"/>
          <cell r="S299">
            <v>0</v>
          </cell>
          <cell r="T299">
            <v>107293</v>
          </cell>
        </row>
        <row r="300">
          <cell r="A300" t="str">
            <v>13146</v>
          </cell>
          <cell r="B300" t="str">
            <v>WARDEN</v>
          </cell>
          <cell r="C300">
            <v>10000</v>
          </cell>
          <cell r="D300">
            <v>1.754678689394247E-3</v>
          </cell>
          <cell r="E300">
            <v>30759.599999999973</v>
          </cell>
          <cell r="F300"/>
          <cell r="G300">
            <v>0</v>
          </cell>
          <cell r="H300">
            <v>29631.9</v>
          </cell>
          <cell r="I300"/>
          <cell r="J300">
            <v>0</v>
          </cell>
          <cell r="K300">
            <v>29630</v>
          </cell>
          <cell r="L300"/>
          <cell r="M300">
            <v>0</v>
          </cell>
          <cell r="N300">
            <v>29630</v>
          </cell>
          <cell r="Q300">
            <v>29630</v>
          </cell>
          <cell r="R300"/>
          <cell r="S300">
            <v>0</v>
          </cell>
          <cell r="T300">
            <v>29630</v>
          </cell>
        </row>
        <row r="301">
          <cell r="A301" t="str">
            <v>06112</v>
          </cell>
          <cell r="B301" t="str">
            <v>WASHOUGAL</v>
          </cell>
          <cell r="C301">
            <v>10000</v>
          </cell>
          <cell r="D301">
            <v>1.9098705844745457E-3</v>
          </cell>
          <cell r="E301">
            <v>33480.199999999968</v>
          </cell>
          <cell r="F301"/>
          <cell r="G301">
            <v>0</v>
          </cell>
          <cell r="H301">
            <v>32252.799999999999</v>
          </cell>
          <cell r="I301"/>
          <cell r="J301">
            <v>0</v>
          </cell>
          <cell r="K301">
            <v>32251</v>
          </cell>
          <cell r="L301"/>
          <cell r="M301">
            <v>0</v>
          </cell>
          <cell r="N301">
            <v>32251</v>
          </cell>
          <cell r="Q301">
            <v>32251</v>
          </cell>
          <cell r="R301"/>
          <cell r="S301">
            <v>0</v>
          </cell>
          <cell r="T301">
            <v>32251</v>
          </cell>
        </row>
        <row r="302">
          <cell r="A302" t="str">
            <v>01109</v>
          </cell>
          <cell r="B302" t="str">
            <v>WASHTUCNA</v>
          </cell>
          <cell r="C302">
            <v>10000</v>
          </cell>
          <cell r="D302">
            <v>5.3752932577031327E-6</v>
          </cell>
          <cell r="E302">
            <v>94.199999999973798</v>
          </cell>
          <cell r="F302"/>
          <cell r="G302">
            <v>10000</v>
          </cell>
          <cell r="H302">
            <v>10000</v>
          </cell>
          <cell r="I302"/>
          <cell r="J302">
            <v>0</v>
          </cell>
          <cell r="K302">
            <v>10000</v>
          </cell>
          <cell r="L302"/>
          <cell r="M302">
            <v>0</v>
          </cell>
          <cell r="N302">
            <v>10000</v>
          </cell>
          <cell r="Q302">
            <v>10000</v>
          </cell>
          <cell r="R302"/>
          <cell r="S302">
            <v>0</v>
          </cell>
          <cell r="T302">
            <v>10000</v>
          </cell>
        </row>
        <row r="303">
          <cell r="A303" t="str">
            <v>09209</v>
          </cell>
          <cell r="B303" t="str">
            <v>WATERVILLE</v>
          </cell>
          <cell r="C303">
            <v>10000</v>
          </cell>
          <cell r="D303">
            <v>3.5736945614446184E-4</v>
          </cell>
          <cell r="E303">
            <v>6264.6999999999734</v>
          </cell>
          <cell r="F303"/>
          <cell r="G303">
            <v>10000</v>
          </cell>
          <cell r="H303">
            <v>10000</v>
          </cell>
          <cell r="I303"/>
          <cell r="J303">
            <v>0</v>
          </cell>
          <cell r="K303">
            <v>10000</v>
          </cell>
          <cell r="L303"/>
          <cell r="M303">
            <v>0</v>
          </cell>
          <cell r="N303">
            <v>10000</v>
          </cell>
          <cell r="Q303">
            <v>10000</v>
          </cell>
          <cell r="R303"/>
          <cell r="S303">
            <v>0</v>
          </cell>
          <cell r="T303">
            <v>10000</v>
          </cell>
        </row>
        <row r="304">
          <cell r="A304" t="str">
            <v>33049</v>
          </cell>
          <cell r="B304" t="str">
            <v>WELLPINIT</v>
          </cell>
          <cell r="C304">
            <v>10000</v>
          </cell>
          <cell r="D304">
            <v>5.0491425242898914E-4</v>
          </cell>
          <cell r="E304">
            <v>8851.0999999999749</v>
          </cell>
          <cell r="F304"/>
          <cell r="G304">
            <v>10000</v>
          </cell>
          <cell r="H304">
            <v>10000</v>
          </cell>
          <cell r="I304"/>
          <cell r="J304">
            <v>0</v>
          </cell>
          <cell r="K304">
            <v>10000</v>
          </cell>
          <cell r="L304"/>
          <cell r="M304">
            <v>0</v>
          </cell>
          <cell r="N304">
            <v>10000</v>
          </cell>
          <cell r="Q304">
            <v>10000</v>
          </cell>
          <cell r="R304"/>
          <cell r="S304">
            <v>0</v>
          </cell>
          <cell r="T304">
            <v>10000</v>
          </cell>
        </row>
        <row r="305">
          <cell r="A305" t="str">
            <v>04246</v>
          </cell>
          <cell r="B305" t="str">
            <v>WENATCHEE</v>
          </cell>
          <cell r="C305">
            <v>10000</v>
          </cell>
          <cell r="D305">
            <v>7.7750290243949541E-3</v>
          </cell>
          <cell r="E305">
            <v>136296.99999999997</v>
          </cell>
          <cell r="F305"/>
          <cell r="G305">
            <v>0</v>
          </cell>
          <cell r="H305">
            <v>131300.4</v>
          </cell>
          <cell r="I305"/>
          <cell r="J305">
            <v>0</v>
          </cell>
          <cell r="K305">
            <v>131294</v>
          </cell>
          <cell r="L305"/>
          <cell r="M305">
            <v>0</v>
          </cell>
          <cell r="N305">
            <v>131294</v>
          </cell>
          <cell r="Q305">
            <v>131294</v>
          </cell>
          <cell r="R305"/>
          <cell r="S305">
            <v>0</v>
          </cell>
          <cell r="T305">
            <v>131294</v>
          </cell>
        </row>
        <row r="306">
          <cell r="A306" t="str">
            <v>32363</v>
          </cell>
          <cell r="B306" t="str">
            <v>WEST VALLEY (SPK)</v>
          </cell>
          <cell r="C306">
            <v>10000</v>
          </cell>
          <cell r="D306">
            <v>2.4966354953935926E-3</v>
          </cell>
          <cell r="E306">
            <v>43766.199999999968</v>
          </cell>
          <cell r="F306"/>
          <cell r="G306">
            <v>0</v>
          </cell>
          <cell r="H306">
            <v>42161.7</v>
          </cell>
          <cell r="I306"/>
          <cell r="J306">
            <v>0</v>
          </cell>
          <cell r="K306">
            <v>42159</v>
          </cell>
          <cell r="L306"/>
          <cell r="M306">
            <v>0</v>
          </cell>
          <cell r="N306">
            <v>42159</v>
          </cell>
          <cell r="Q306">
            <v>42159</v>
          </cell>
          <cell r="R306"/>
          <cell r="S306">
            <v>0</v>
          </cell>
          <cell r="T306">
            <v>42159</v>
          </cell>
        </row>
        <row r="307">
          <cell r="A307" t="str">
            <v>39208</v>
          </cell>
          <cell r="B307" t="str">
            <v>WEST VALLEY (YAK)</v>
          </cell>
          <cell r="C307">
            <v>10000</v>
          </cell>
          <cell r="D307">
            <v>3.3459362073853271E-3</v>
          </cell>
          <cell r="E307">
            <v>58654.599999999969</v>
          </cell>
          <cell r="F307"/>
          <cell r="G307">
            <v>0</v>
          </cell>
          <cell r="H307">
            <v>56504.3</v>
          </cell>
          <cell r="I307"/>
          <cell r="J307">
            <v>0</v>
          </cell>
          <cell r="K307">
            <v>56501</v>
          </cell>
          <cell r="L307"/>
          <cell r="M307">
            <v>0</v>
          </cell>
          <cell r="N307">
            <v>56501</v>
          </cell>
          <cell r="Q307">
            <v>56501</v>
          </cell>
          <cell r="R307"/>
          <cell r="S307">
            <v>0</v>
          </cell>
          <cell r="T307">
            <v>56501</v>
          </cell>
        </row>
        <row r="308">
          <cell r="A308" t="str">
            <v>37902</v>
          </cell>
          <cell r="B308" t="str">
            <v>WHATCOM INTERGENERATIONAL CHARTER</v>
          </cell>
          <cell r="C308">
            <v>0</v>
          </cell>
          <cell r="D308">
            <v>0</v>
          </cell>
          <cell r="E308">
            <v>0</v>
          </cell>
          <cell r="F308"/>
          <cell r="G308">
            <v>0</v>
          </cell>
          <cell r="H308">
            <v>0</v>
          </cell>
          <cell r="I308"/>
          <cell r="J308">
            <v>0</v>
          </cell>
          <cell r="K308">
            <v>0</v>
          </cell>
          <cell r="L308"/>
          <cell r="M308">
            <v>0</v>
          </cell>
          <cell r="N308">
            <v>0</v>
          </cell>
          <cell r="Q308">
            <v>0</v>
          </cell>
          <cell r="R308"/>
          <cell r="S308">
            <v>0</v>
          </cell>
          <cell r="T308">
            <v>0</v>
          </cell>
        </row>
        <row r="309">
          <cell r="A309" t="str">
            <v>21303</v>
          </cell>
          <cell r="B309" t="str">
            <v>WHITE PASS</v>
          </cell>
          <cell r="C309">
            <v>10000</v>
          </cell>
          <cell r="D309">
            <v>5.7528331953879007E-4</v>
          </cell>
          <cell r="E309">
            <v>10084.699999999975</v>
          </cell>
          <cell r="F309"/>
          <cell r="G309">
            <v>0</v>
          </cell>
          <cell r="H309">
            <v>9715</v>
          </cell>
          <cell r="I309"/>
          <cell r="J309">
            <v>10000</v>
          </cell>
          <cell r="K309">
            <v>10000</v>
          </cell>
          <cell r="L309"/>
          <cell r="M309">
            <v>0</v>
          </cell>
          <cell r="N309">
            <v>10000</v>
          </cell>
          <cell r="Q309">
            <v>10000</v>
          </cell>
          <cell r="R309"/>
          <cell r="S309">
            <v>0</v>
          </cell>
          <cell r="T309">
            <v>10000</v>
          </cell>
        </row>
        <row r="310">
          <cell r="A310" t="str">
            <v>27416</v>
          </cell>
          <cell r="B310" t="str">
            <v>WHITE RIVER</v>
          </cell>
          <cell r="C310">
            <v>10000</v>
          </cell>
          <cell r="D310">
            <v>7.6114240074569154E-4</v>
          </cell>
          <cell r="E310">
            <v>13342.899999999974</v>
          </cell>
          <cell r="F310"/>
          <cell r="G310">
            <v>0</v>
          </cell>
          <cell r="H310">
            <v>12853.7</v>
          </cell>
          <cell r="I310"/>
          <cell r="J310">
            <v>0</v>
          </cell>
          <cell r="K310">
            <v>12853</v>
          </cell>
          <cell r="L310"/>
          <cell r="M310">
            <v>0</v>
          </cell>
          <cell r="N310">
            <v>12853</v>
          </cell>
          <cell r="Q310">
            <v>12853</v>
          </cell>
          <cell r="R310"/>
          <cell r="S310">
            <v>0</v>
          </cell>
          <cell r="T310">
            <v>12853</v>
          </cell>
        </row>
        <row r="311">
          <cell r="A311" t="str">
            <v>20405</v>
          </cell>
          <cell r="B311" t="str">
            <v>WHITE SALMON</v>
          </cell>
          <cell r="C311">
            <v>10000</v>
          </cell>
          <cell r="D311">
            <v>9.2446727210678209E-4</v>
          </cell>
          <cell r="E311">
            <v>16205.999999999975</v>
          </cell>
          <cell r="F311"/>
          <cell r="G311">
            <v>0</v>
          </cell>
          <cell r="H311">
            <v>15611.9</v>
          </cell>
          <cell r="I311"/>
          <cell r="J311">
            <v>0</v>
          </cell>
          <cell r="K311">
            <v>15611</v>
          </cell>
          <cell r="L311"/>
          <cell r="M311">
            <v>0</v>
          </cell>
          <cell r="N311">
            <v>15611</v>
          </cell>
          <cell r="Q311">
            <v>15611</v>
          </cell>
          <cell r="R311"/>
          <cell r="S311">
            <v>0</v>
          </cell>
          <cell r="T311">
            <v>15611</v>
          </cell>
        </row>
        <row r="312">
          <cell r="A312" t="str">
            <v>17917</v>
          </cell>
          <cell r="B312" t="str">
            <v>WHY NOT YOU ACADEMY CHARTER</v>
          </cell>
          <cell r="C312">
            <v>0</v>
          </cell>
          <cell r="D312">
            <v>0</v>
          </cell>
          <cell r="E312">
            <v>0</v>
          </cell>
          <cell r="F312"/>
          <cell r="G312">
            <v>0</v>
          </cell>
          <cell r="H312">
            <v>0</v>
          </cell>
          <cell r="I312"/>
          <cell r="J312">
            <v>0</v>
          </cell>
          <cell r="K312">
            <v>0</v>
          </cell>
          <cell r="L312"/>
          <cell r="M312">
            <v>0</v>
          </cell>
          <cell r="N312">
            <v>0</v>
          </cell>
          <cell r="Q312">
            <v>0</v>
          </cell>
          <cell r="R312"/>
          <cell r="S312">
            <v>0</v>
          </cell>
          <cell r="T312">
            <v>0</v>
          </cell>
        </row>
        <row r="313">
          <cell r="A313" t="str">
            <v>22200</v>
          </cell>
          <cell r="B313" t="str">
            <v>WILBUR</v>
          </cell>
          <cell r="C313">
            <v>10000</v>
          </cell>
          <cell r="D313">
            <v>1.3676794612128205E-4</v>
          </cell>
          <cell r="E313">
            <v>2397.4999999999736</v>
          </cell>
          <cell r="F313"/>
          <cell r="G313">
            <v>10000</v>
          </cell>
          <cell r="H313">
            <v>10000</v>
          </cell>
          <cell r="I313"/>
          <cell r="J313">
            <v>0</v>
          </cell>
          <cell r="K313">
            <v>10000</v>
          </cell>
          <cell r="L313"/>
          <cell r="M313">
            <v>0</v>
          </cell>
          <cell r="N313">
            <v>10000</v>
          </cell>
          <cell r="Q313">
            <v>10000</v>
          </cell>
          <cell r="R313"/>
          <cell r="S313">
            <v>0</v>
          </cell>
          <cell r="T313">
            <v>10000</v>
          </cell>
        </row>
        <row r="314">
          <cell r="A314" t="str">
            <v>25160</v>
          </cell>
          <cell r="B314" t="str">
            <v>WILLAPA VALLEY</v>
          </cell>
          <cell r="C314">
            <v>10000</v>
          </cell>
          <cell r="D314">
            <v>7.371461811701796E-4</v>
          </cell>
          <cell r="E314">
            <v>12922.199999999975</v>
          </cell>
          <cell r="F314"/>
          <cell r="G314">
            <v>0</v>
          </cell>
          <cell r="H314">
            <v>12448.4</v>
          </cell>
          <cell r="I314"/>
          <cell r="J314">
            <v>0</v>
          </cell>
          <cell r="K314">
            <v>12447</v>
          </cell>
          <cell r="L314"/>
          <cell r="M314">
            <v>0</v>
          </cell>
          <cell r="N314">
            <v>12447</v>
          </cell>
          <cell r="Q314">
            <v>12447</v>
          </cell>
          <cell r="R314"/>
          <cell r="S314">
            <v>0</v>
          </cell>
          <cell r="T314">
            <v>12447</v>
          </cell>
        </row>
        <row r="315">
          <cell r="A315" t="str">
            <v>36901</v>
          </cell>
          <cell r="B315" t="str">
            <v>WILLOW CHARTER</v>
          </cell>
          <cell r="C315">
            <v>10000</v>
          </cell>
          <cell r="D315">
            <v>6.4577932761314587E-5</v>
          </cell>
          <cell r="E315">
            <v>1131.9999999999739</v>
          </cell>
          <cell r="F315"/>
          <cell r="G315">
            <v>10000</v>
          </cell>
          <cell r="H315">
            <v>10000</v>
          </cell>
          <cell r="I315"/>
          <cell r="J315">
            <v>0</v>
          </cell>
          <cell r="K315">
            <v>10000</v>
          </cell>
          <cell r="L315"/>
          <cell r="M315">
            <v>0</v>
          </cell>
          <cell r="N315">
            <v>10000</v>
          </cell>
          <cell r="Q315">
            <v>10000</v>
          </cell>
          <cell r="R315"/>
          <cell r="S315">
            <v>0</v>
          </cell>
          <cell r="T315">
            <v>10000</v>
          </cell>
        </row>
        <row r="316">
          <cell r="A316" t="str">
            <v>13167</v>
          </cell>
          <cell r="B316" t="str">
            <v>WILSON CREEK</v>
          </cell>
          <cell r="C316">
            <v>10000</v>
          </cell>
          <cell r="D316">
            <v>1.0003823461852393E-4</v>
          </cell>
          <cell r="E316">
            <v>1753.5999999999738</v>
          </cell>
          <cell r="F316"/>
          <cell r="G316">
            <v>10000</v>
          </cell>
          <cell r="H316">
            <v>10000</v>
          </cell>
          <cell r="I316"/>
          <cell r="J316">
            <v>0</v>
          </cell>
          <cell r="K316">
            <v>10000</v>
          </cell>
          <cell r="L316"/>
          <cell r="M316">
            <v>0</v>
          </cell>
          <cell r="N316">
            <v>10000</v>
          </cell>
          <cell r="Q316">
            <v>10000</v>
          </cell>
          <cell r="R316"/>
          <cell r="S316">
            <v>0</v>
          </cell>
          <cell r="T316">
            <v>10000</v>
          </cell>
        </row>
        <row r="317">
          <cell r="A317" t="str">
            <v>21232</v>
          </cell>
          <cell r="B317" t="str">
            <v>WINLOCK</v>
          </cell>
          <cell r="C317">
            <v>10000</v>
          </cell>
          <cell r="D317">
            <v>1.3619846269064104E-3</v>
          </cell>
          <cell r="E317">
            <v>23875.699999999975</v>
          </cell>
          <cell r="F317"/>
          <cell r="G317">
            <v>0</v>
          </cell>
          <cell r="H317">
            <v>23000.400000000001</v>
          </cell>
          <cell r="I317"/>
          <cell r="J317">
            <v>0</v>
          </cell>
          <cell r="K317">
            <v>22999</v>
          </cell>
          <cell r="L317"/>
          <cell r="M317">
            <v>0</v>
          </cell>
          <cell r="N317">
            <v>22999</v>
          </cell>
          <cell r="Q317">
            <v>22999</v>
          </cell>
          <cell r="R317"/>
          <cell r="S317">
            <v>0</v>
          </cell>
          <cell r="T317">
            <v>22999</v>
          </cell>
        </row>
        <row r="318">
          <cell r="A318" t="str">
            <v>14117</v>
          </cell>
          <cell r="B318" t="str">
            <v>WISHKAH VALLEY</v>
          </cell>
          <cell r="C318">
            <v>10000</v>
          </cell>
          <cell r="D318">
            <v>1.0839007463130698E-4</v>
          </cell>
          <cell r="E318">
            <v>1899.9999999999739</v>
          </cell>
          <cell r="F318"/>
          <cell r="G318">
            <v>10000</v>
          </cell>
          <cell r="H318">
            <v>10000</v>
          </cell>
          <cell r="I318"/>
          <cell r="J318">
            <v>0</v>
          </cell>
          <cell r="K318">
            <v>10000</v>
          </cell>
          <cell r="L318"/>
          <cell r="M318">
            <v>0</v>
          </cell>
          <cell r="N318">
            <v>10000</v>
          </cell>
          <cell r="Q318">
            <v>10000</v>
          </cell>
          <cell r="R318"/>
          <cell r="S318">
            <v>0</v>
          </cell>
          <cell r="T318">
            <v>10000</v>
          </cell>
        </row>
        <row r="319">
          <cell r="A319" t="str">
            <v>20094</v>
          </cell>
          <cell r="B319" t="str">
            <v>WISHRAM</v>
          </cell>
          <cell r="C319">
            <v>10000</v>
          </cell>
          <cell r="D319">
            <v>1.1879923372480701E-5</v>
          </cell>
          <cell r="E319">
            <v>208.19999999997378</v>
          </cell>
          <cell r="F319"/>
          <cell r="G319">
            <v>10000</v>
          </cell>
          <cell r="H319">
            <v>10000</v>
          </cell>
          <cell r="I319"/>
          <cell r="J319">
            <v>0</v>
          </cell>
          <cell r="K319">
            <v>10000</v>
          </cell>
          <cell r="L319"/>
          <cell r="M319">
            <v>0</v>
          </cell>
          <cell r="N319">
            <v>10000</v>
          </cell>
          <cell r="Q319">
            <v>10000</v>
          </cell>
          <cell r="R319"/>
          <cell r="S319">
            <v>0</v>
          </cell>
          <cell r="T319">
            <v>10000</v>
          </cell>
        </row>
        <row r="320">
          <cell r="A320" t="str">
            <v>08404</v>
          </cell>
          <cell r="B320" t="str">
            <v>WOODLAND</v>
          </cell>
          <cell r="C320">
            <v>10000</v>
          </cell>
          <cell r="D320">
            <v>2.0317733059189874E-3</v>
          </cell>
          <cell r="E320">
            <v>35617.099999999969</v>
          </cell>
          <cell r="F320"/>
          <cell r="G320">
            <v>0</v>
          </cell>
          <cell r="H320">
            <v>34311.4</v>
          </cell>
          <cell r="I320"/>
          <cell r="J320">
            <v>0</v>
          </cell>
          <cell r="K320">
            <v>34309</v>
          </cell>
          <cell r="L320"/>
          <cell r="M320">
            <v>0</v>
          </cell>
          <cell r="N320">
            <v>34309</v>
          </cell>
          <cell r="Q320">
            <v>34309</v>
          </cell>
          <cell r="R320"/>
          <cell r="S320">
            <v>0</v>
          </cell>
          <cell r="T320">
            <v>34309</v>
          </cell>
        </row>
        <row r="321">
          <cell r="A321" t="str">
            <v>39007</v>
          </cell>
          <cell r="B321" t="str">
            <v>YAKIMA</v>
          </cell>
          <cell r="C321">
            <v>10000</v>
          </cell>
          <cell r="D321">
            <v>3.362025755778926E-2</v>
          </cell>
          <cell r="E321">
            <v>589366.5</v>
          </cell>
          <cell r="F321"/>
          <cell r="G321">
            <v>0</v>
          </cell>
          <cell r="H321">
            <v>567760.69999999995</v>
          </cell>
          <cell r="I321"/>
          <cell r="J321">
            <v>0</v>
          </cell>
          <cell r="K321">
            <v>567733</v>
          </cell>
          <cell r="L321"/>
          <cell r="M321">
            <v>0</v>
          </cell>
          <cell r="N321">
            <v>567733</v>
          </cell>
          <cell r="Q321">
            <v>567733</v>
          </cell>
          <cell r="R321"/>
          <cell r="S321">
            <v>0</v>
          </cell>
          <cell r="T321">
            <v>567733</v>
          </cell>
        </row>
        <row r="322">
          <cell r="A322" t="str">
            <v>34002</v>
          </cell>
          <cell r="B322" t="str">
            <v>YELM</v>
          </cell>
          <cell r="C322">
            <v>10000</v>
          </cell>
          <cell r="D322">
            <v>4.6543780108974182E-3</v>
          </cell>
          <cell r="E322">
            <v>81591.699999999968</v>
          </cell>
          <cell r="F322"/>
          <cell r="G322">
            <v>0</v>
          </cell>
          <cell r="H322">
            <v>78600.600000000006</v>
          </cell>
          <cell r="I322"/>
          <cell r="J322">
            <v>0</v>
          </cell>
          <cell r="K322">
            <v>78596</v>
          </cell>
          <cell r="L322"/>
          <cell r="M322">
            <v>0</v>
          </cell>
          <cell r="N322">
            <v>78596</v>
          </cell>
          <cell r="Q322">
            <v>78596</v>
          </cell>
          <cell r="R322"/>
          <cell r="S322">
            <v>0</v>
          </cell>
          <cell r="T322">
            <v>78596</v>
          </cell>
        </row>
        <row r="323">
          <cell r="A323" t="str">
            <v>39205</v>
          </cell>
          <cell r="B323" t="str">
            <v>ZILLAH</v>
          </cell>
          <cell r="C323">
            <v>10000</v>
          </cell>
          <cell r="D323">
            <v>1.3615337676185085E-3</v>
          </cell>
          <cell r="E323">
            <v>23867.799999999974</v>
          </cell>
          <cell r="F323"/>
          <cell r="G323">
            <v>0</v>
          </cell>
          <cell r="H323">
            <v>22992.799999999999</v>
          </cell>
          <cell r="I323"/>
          <cell r="J323">
            <v>0</v>
          </cell>
          <cell r="K323">
            <v>22991</v>
          </cell>
          <cell r="L323"/>
          <cell r="M323">
            <v>0</v>
          </cell>
          <cell r="N323">
            <v>22991</v>
          </cell>
          <cell r="Q323">
            <v>22991</v>
          </cell>
          <cell r="R323"/>
          <cell r="S323">
            <v>0</v>
          </cell>
          <cell r="T323">
            <v>22991</v>
          </cell>
        </row>
      </sheetData>
      <sheetData sheetId="5">
        <row r="1">
          <cell r="A1" t="str">
            <v>Revised Final Title I Allocations SY 2021-22</v>
          </cell>
          <cell r="C1"/>
          <cell r="D1"/>
          <cell r="E1"/>
          <cell r="F1">
            <v>252216932</v>
          </cell>
        </row>
        <row r="2">
          <cell r="A2"/>
          <cell r="C2"/>
          <cell r="E2"/>
          <cell r="F2">
            <v>2136882</v>
          </cell>
        </row>
        <row r="3">
          <cell r="A3"/>
          <cell r="C3"/>
          <cell r="E3"/>
          <cell r="F3">
            <v>250080050</v>
          </cell>
        </row>
        <row r="4">
          <cell r="E4"/>
        </row>
        <row r="5">
          <cell r="A5"/>
          <cell r="C5"/>
          <cell r="D5"/>
          <cell r="E5" t="str">
            <v>LOCAL EDUCATION AGENCY</v>
          </cell>
        </row>
        <row r="6">
          <cell r="A6"/>
          <cell r="B6"/>
          <cell r="C6"/>
          <cell r="D6" t="str">
            <v>LEAID</v>
          </cell>
          <cell r="E6" t="str">
            <v>(LEA)</v>
          </cell>
        </row>
        <row r="7">
          <cell r="A7"/>
          <cell r="B7"/>
          <cell r="C7"/>
          <cell r="D7"/>
          <cell r="E7"/>
        </row>
        <row r="8">
          <cell r="A8"/>
          <cell r="B8"/>
          <cell r="C8"/>
          <cell r="D8"/>
          <cell r="E8" t="str">
            <v>TOTAL</v>
          </cell>
        </row>
        <row r="9">
          <cell r="A9" t="str">
            <v>14005</v>
          </cell>
          <cell r="B9">
            <v>53</v>
          </cell>
          <cell r="C9" t="str">
            <v>WA</v>
          </cell>
          <cell r="D9">
            <v>5300030</v>
          </cell>
          <cell r="E9" t="str">
            <v>ABERDEEN</v>
          </cell>
          <cell r="F9">
            <v>1558784</v>
          </cell>
        </row>
        <row r="10">
          <cell r="A10" t="str">
            <v>21226</v>
          </cell>
          <cell r="B10">
            <v>53</v>
          </cell>
          <cell r="C10" t="str">
            <v>WA</v>
          </cell>
          <cell r="D10">
            <v>5300060</v>
          </cell>
          <cell r="E10" t="str">
            <v>ADNA</v>
          </cell>
          <cell r="F10">
            <v>102742</v>
          </cell>
        </row>
        <row r="11">
          <cell r="A11" t="str">
            <v>22017</v>
          </cell>
          <cell r="B11">
            <v>53</v>
          </cell>
          <cell r="C11" t="str">
            <v>WA</v>
          </cell>
          <cell r="D11">
            <v>5300090</v>
          </cell>
          <cell r="E11" t="str">
            <v>ALMIRA</v>
          </cell>
          <cell r="F11">
            <v>1233</v>
          </cell>
        </row>
        <row r="12">
          <cell r="A12" t="str">
            <v>29103</v>
          </cell>
          <cell r="B12">
            <v>53</v>
          </cell>
          <cell r="C12" t="str">
            <v>WA</v>
          </cell>
          <cell r="D12">
            <v>5300150</v>
          </cell>
          <cell r="E12" t="str">
            <v>ANACORTES</v>
          </cell>
          <cell r="F12">
            <v>451785</v>
          </cell>
        </row>
        <row r="13">
          <cell r="A13" t="str">
            <v>31016</v>
          </cell>
          <cell r="B13">
            <v>53</v>
          </cell>
          <cell r="C13" t="str">
            <v>WA</v>
          </cell>
          <cell r="D13">
            <v>5300240</v>
          </cell>
          <cell r="E13" t="str">
            <v>ARLINGTON</v>
          </cell>
          <cell r="F13">
            <v>560387</v>
          </cell>
        </row>
        <row r="14">
          <cell r="A14" t="str">
            <v>02420</v>
          </cell>
          <cell r="B14">
            <v>53</v>
          </cell>
          <cell r="C14" t="str">
            <v>WA</v>
          </cell>
          <cell r="D14">
            <v>5300280</v>
          </cell>
          <cell r="E14" t="str">
            <v>ASOTIN-ANATONE</v>
          </cell>
          <cell r="F14">
            <v>96192</v>
          </cell>
        </row>
        <row r="15">
          <cell r="A15" t="str">
            <v>17408</v>
          </cell>
          <cell r="B15">
            <v>53</v>
          </cell>
          <cell r="C15" t="str">
            <v>WA</v>
          </cell>
          <cell r="D15">
            <v>5300300</v>
          </cell>
          <cell r="E15" t="str">
            <v>AUBURN</v>
          </cell>
          <cell r="F15">
            <v>4114172</v>
          </cell>
        </row>
        <row r="16">
          <cell r="A16" t="str">
            <v>18303</v>
          </cell>
          <cell r="B16">
            <v>53</v>
          </cell>
          <cell r="C16" t="str">
            <v>WA</v>
          </cell>
          <cell r="D16">
            <v>5300330</v>
          </cell>
          <cell r="E16" t="str">
            <v>BAINBRIDGE ISLAND</v>
          </cell>
          <cell r="F16">
            <v>96687</v>
          </cell>
        </row>
        <row r="17">
          <cell r="A17" t="str">
            <v>06119</v>
          </cell>
          <cell r="B17">
            <v>53</v>
          </cell>
          <cell r="C17" t="str">
            <v>WA</v>
          </cell>
          <cell r="D17">
            <v>5300380</v>
          </cell>
          <cell r="E17" t="str">
            <v>BATTLE GROUND</v>
          </cell>
          <cell r="F17">
            <v>1799078</v>
          </cell>
        </row>
        <row r="18">
          <cell r="A18" t="str">
            <v>17405</v>
          </cell>
          <cell r="B18">
            <v>53</v>
          </cell>
          <cell r="C18" t="str">
            <v>WA</v>
          </cell>
          <cell r="D18">
            <v>5300390</v>
          </cell>
          <cell r="E18" t="str">
            <v>BELLEVUE</v>
          </cell>
          <cell r="F18">
            <v>1852877</v>
          </cell>
        </row>
        <row r="19">
          <cell r="A19" t="str">
            <v>37501</v>
          </cell>
          <cell r="B19">
            <v>53</v>
          </cell>
          <cell r="C19" t="str">
            <v>WA</v>
          </cell>
          <cell r="D19">
            <v>5300420</v>
          </cell>
          <cell r="E19" t="str">
            <v>BELLINGHAM</v>
          </cell>
          <cell r="F19">
            <v>2136271</v>
          </cell>
        </row>
        <row r="20">
          <cell r="A20" t="str">
            <v>01122</v>
          </cell>
          <cell r="B20">
            <v>53</v>
          </cell>
          <cell r="C20" t="str">
            <v>WA</v>
          </cell>
          <cell r="D20">
            <v>5300450</v>
          </cell>
          <cell r="E20" t="str">
            <v>BENGE</v>
          </cell>
          <cell r="F20">
            <v>0</v>
          </cell>
        </row>
        <row r="21">
          <cell r="A21" t="str">
            <v>27403</v>
          </cell>
          <cell r="B21">
            <v>53</v>
          </cell>
          <cell r="C21" t="str">
            <v>WA</v>
          </cell>
          <cell r="D21">
            <v>5300480</v>
          </cell>
          <cell r="E21" t="str">
            <v>BETHEL</v>
          </cell>
          <cell r="F21">
            <v>4112802</v>
          </cell>
        </row>
        <row r="22">
          <cell r="A22" t="str">
            <v>20203</v>
          </cell>
          <cell r="B22">
            <v>53</v>
          </cell>
          <cell r="C22" t="str">
            <v>WA</v>
          </cell>
          <cell r="D22">
            <v>5300510</v>
          </cell>
          <cell r="E22" t="str">
            <v>BICKLETON</v>
          </cell>
          <cell r="F22">
            <v>1250</v>
          </cell>
        </row>
        <row r="23">
          <cell r="A23" t="str">
            <v>37503</v>
          </cell>
          <cell r="B23">
            <v>53</v>
          </cell>
          <cell r="C23" t="str">
            <v>WA</v>
          </cell>
          <cell r="D23">
            <v>5300570</v>
          </cell>
          <cell r="E23" t="str">
            <v>BLAINE</v>
          </cell>
          <cell r="F23">
            <v>634634</v>
          </cell>
        </row>
        <row r="24">
          <cell r="A24" t="str">
            <v>21234</v>
          </cell>
          <cell r="B24">
            <v>53</v>
          </cell>
          <cell r="C24" t="str">
            <v>WA</v>
          </cell>
          <cell r="D24">
            <v>5300630</v>
          </cell>
          <cell r="E24" t="str">
            <v>BOISTFORT</v>
          </cell>
          <cell r="F24">
            <v>50400</v>
          </cell>
        </row>
        <row r="25">
          <cell r="A25" t="str">
            <v>18100</v>
          </cell>
          <cell r="B25">
            <v>53</v>
          </cell>
          <cell r="C25" t="str">
            <v>WA</v>
          </cell>
          <cell r="D25">
            <v>5300660</v>
          </cell>
          <cell r="E25" t="str">
            <v>BREMERTON</v>
          </cell>
          <cell r="F25">
            <v>1359975</v>
          </cell>
        </row>
        <row r="26">
          <cell r="A26" t="str">
            <v>24111</v>
          </cell>
          <cell r="B26">
            <v>53</v>
          </cell>
          <cell r="C26" t="str">
            <v>WA</v>
          </cell>
          <cell r="D26">
            <v>5300690</v>
          </cell>
          <cell r="E26" t="str">
            <v>BREWSTER</v>
          </cell>
          <cell r="F26">
            <v>282937</v>
          </cell>
        </row>
        <row r="27">
          <cell r="A27" t="str">
            <v>09075</v>
          </cell>
          <cell r="B27">
            <v>53</v>
          </cell>
          <cell r="C27" t="str">
            <v>WA</v>
          </cell>
          <cell r="D27">
            <v>5300720</v>
          </cell>
          <cell r="E27" t="str">
            <v>BRIDGEPORT</v>
          </cell>
          <cell r="F27">
            <v>374579</v>
          </cell>
        </row>
        <row r="28">
          <cell r="A28" t="str">
            <v>16046</v>
          </cell>
          <cell r="B28">
            <v>53</v>
          </cell>
          <cell r="C28" t="str">
            <v>WA</v>
          </cell>
          <cell r="D28">
            <v>5300750</v>
          </cell>
          <cell r="E28" t="str">
            <v>BRINNON</v>
          </cell>
          <cell r="F28">
            <v>56043</v>
          </cell>
        </row>
        <row r="29">
          <cell r="A29" t="str">
            <v>29100</v>
          </cell>
          <cell r="B29">
            <v>53</v>
          </cell>
          <cell r="C29" t="str">
            <v>WA</v>
          </cell>
          <cell r="D29">
            <v>5300780</v>
          </cell>
          <cell r="E29" t="str">
            <v>BURLINGTON-EDISON</v>
          </cell>
          <cell r="F29">
            <v>1281606</v>
          </cell>
        </row>
        <row r="30">
          <cell r="A30" t="str">
            <v>06117</v>
          </cell>
          <cell r="B30">
            <v>53</v>
          </cell>
          <cell r="C30" t="str">
            <v>WA</v>
          </cell>
          <cell r="D30">
            <v>5300810</v>
          </cell>
          <cell r="E30" t="str">
            <v>CAMAS</v>
          </cell>
          <cell r="F30">
            <v>225856</v>
          </cell>
        </row>
        <row r="31">
          <cell r="A31" t="str">
            <v>05401</v>
          </cell>
          <cell r="B31">
            <v>53</v>
          </cell>
          <cell r="C31" t="str">
            <v>WA</v>
          </cell>
          <cell r="D31">
            <v>5300840</v>
          </cell>
          <cell r="E31" t="str">
            <v>CAPE FLATTERY</v>
          </cell>
          <cell r="F31">
            <v>111519</v>
          </cell>
        </row>
        <row r="32">
          <cell r="A32" t="str">
            <v>27019</v>
          </cell>
          <cell r="B32">
            <v>53</v>
          </cell>
          <cell r="C32" t="str">
            <v>WA</v>
          </cell>
          <cell r="D32">
            <v>5300870</v>
          </cell>
          <cell r="E32" t="str">
            <v>CARBONADO</v>
          </cell>
          <cell r="F32">
            <v>20272</v>
          </cell>
        </row>
        <row r="33">
          <cell r="A33" t="str">
            <v>04228</v>
          </cell>
          <cell r="B33">
            <v>53</v>
          </cell>
          <cell r="C33" t="str">
            <v>WA</v>
          </cell>
          <cell r="D33">
            <v>5300950</v>
          </cell>
          <cell r="E33" t="str">
            <v>CASCADE</v>
          </cell>
          <cell r="F33">
            <v>432551</v>
          </cell>
        </row>
        <row r="34">
          <cell r="A34" t="str">
            <v>04222</v>
          </cell>
          <cell r="B34">
            <v>53</v>
          </cell>
          <cell r="C34" t="str">
            <v>WA</v>
          </cell>
          <cell r="D34">
            <v>5300960</v>
          </cell>
          <cell r="E34" t="str">
            <v>CASHMERE</v>
          </cell>
          <cell r="F34">
            <v>397757</v>
          </cell>
        </row>
        <row r="35">
          <cell r="A35" t="str">
            <v>08401</v>
          </cell>
          <cell r="B35">
            <v>53</v>
          </cell>
          <cell r="C35" t="str">
            <v>WA</v>
          </cell>
          <cell r="D35">
            <v>5300990</v>
          </cell>
          <cell r="E35" t="str">
            <v>CASTLE ROCK</v>
          </cell>
          <cell r="F35">
            <v>240373</v>
          </cell>
        </row>
        <row r="36">
          <cell r="A36" t="str">
            <v>18901</v>
          </cell>
          <cell r="B36">
            <v>53</v>
          </cell>
          <cell r="C36" t="str">
            <v>WA</v>
          </cell>
          <cell r="D36">
            <v>5301000</v>
          </cell>
          <cell r="E36" t="str">
            <v>CATALYST BREMERTON CHARTER</v>
          </cell>
          <cell r="F36">
            <v>32460</v>
          </cell>
        </row>
        <row r="37">
          <cell r="A37" t="str">
            <v>20215</v>
          </cell>
          <cell r="B37">
            <v>53</v>
          </cell>
          <cell r="C37" t="str">
            <v>WA</v>
          </cell>
          <cell r="D37">
            <v>5301050</v>
          </cell>
          <cell r="E37" t="str">
            <v>CENTERVILLE</v>
          </cell>
          <cell r="F37">
            <v>24587</v>
          </cell>
        </row>
        <row r="38">
          <cell r="A38" t="str">
            <v>18401</v>
          </cell>
          <cell r="B38">
            <v>53</v>
          </cell>
          <cell r="C38" t="str">
            <v>WA</v>
          </cell>
          <cell r="D38">
            <v>5301080</v>
          </cell>
          <cell r="E38" t="str">
            <v>CENTRAL KITSAP</v>
          </cell>
          <cell r="F38">
            <v>1250821</v>
          </cell>
        </row>
        <row r="39">
          <cell r="A39" t="str">
            <v>32356</v>
          </cell>
          <cell r="B39">
            <v>53</v>
          </cell>
          <cell r="C39" t="str">
            <v>WA</v>
          </cell>
          <cell r="D39">
            <v>5301110</v>
          </cell>
          <cell r="E39" t="str">
            <v>CENTRAL VALLEY</v>
          </cell>
          <cell r="F39">
            <v>2799144</v>
          </cell>
        </row>
        <row r="40">
          <cell r="A40" t="str">
            <v>21401</v>
          </cell>
          <cell r="B40">
            <v>53</v>
          </cell>
          <cell r="C40" t="str">
            <v>WA</v>
          </cell>
          <cell r="D40">
            <v>5301140</v>
          </cell>
          <cell r="E40" t="str">
            <v>CENTRALIA</v>
          </cell>
          <cell r="F40">
            <v>1200733</v>
          </cell>
        </row>
        <row r="41">
          <cell r="A41" t="str">
            <v>21302</v>
          </cell>
          <cell r="B41">
            <v>53</v>
          </cell>
          <cell r="C41" t="str">
            <v>WA</v>
          </cell>
          <cell r="D41">
            <v>5301170</v>
          </cell>
          <cell r="E41" t="str">
            <v>CHEHALIS</v>
          </cell>
          <cell r="F41">
            <v>457834</v>
          </cell>
        </row>
        <row r="42">
          <cell r="A42" t="str">
            <v>32360</v>
          </cell>
          <cell r="B42">
            <v>53</v>
          </cell>
          <cell r="C42" t="str">
            <v>WA</v>
          </cell>
          <cell r="D42">
            <v>5301230</v>
          </cell>
          <cell r="E42" t="str">
            <v>CHENEY</v>
          </cell>
          <cell r="F42">
            <v>911514</v>
          </cell>
        </row>
        <row r="43">
          <cell r="A43" t="str">
            <v>33036</v>
          </cell>
          <cell r="B43">
            <v>53</v>
          </cell>
          <cell r="C43" t="str">
            <v>WA</v>
          </cell>
          <cell r="D43">
            <v>5301260</v>
          </cell>
          <cell r="E43" t="str">
            <v>CHEWELAH</v>
          </cell>
          <cell r="F43">
            <v>486914</v>
          </cell>
        </row>
        <row r="44">
          <cell r="A44" t="str">
            <v>16049</v>
          </cell>
          <cell r="B44">
            <v>53</v>
          </cell>
          <cell r="C44" t="str">
            <v>WA</v>
          </cell>
          <cell r="D44">
            <v>5301290</v>
          </cell>
          <cell r="E44" t="str">
            <v>CHIMACUM</v>
          </cell>
          <cell r="F44">
            <v>234581</v>
          </cell>
        </row>
        <row r="45">
          <cell r="A45" t="str">
            <v>02250</v>
          </cell>
          <cell r="B45">
            <v>53</v>
          </cell>
          <cell r="C45" t="str">
            <v>WA</v>
          </cell>
          <cell r="D45">
            <v>5301320</v>
          </cell>
          <cell r="E45" t="str">
            <v>CLARKSTON</v>
          </cell>
          <cell r="F45">
            <v>866803</v>
          </cell>
        </row>
        <row r="46">
          <cell r="A46" t="str">
            <v>19404</v>
          </cell>
          <cell r="B46">
            <v>53</v>
          </cell>
          <cell r="C46" t="str">
            <v>WA</v>
          </cell>
          <cell r="D46">
            <v>5301350</v>
          </cell>
          <cell r="E46" t="str">
            <v>CLE ELUM-ROSLYN</v>
          </cell>
          <cell r="F46">
            <v>286979</v>
          </cell>
        </row>
        <row r="47">
          <cell r="A47" t="str">
            <v>27400</v>
          </cell>
          <cell r="B47">
            <v>53</v>
          </cell>
          <cell r="C47" t="str">
            <v>WA</v>
          </cell>
          <cell r="D47">
            <v>5301410</v>
          </cell>
          <cell r="E47" t="str">
            <v>CLOVER PARK</v>
          </cell>
          <cell r="F47">
            <v>4626700</v>
          </cell>
        </row>
        <row r="48">
          <cell r="A48" t="str">
            <v>38300</v>
          </cell>
          <cell r="B48">
            <v>53</v>
          </cell>
          <cell r="C48" t="str">
            <v>WA</v>
          </cell>
          <cell r="D48">
            <v>5301440</v>
          </cell>
          <cell r="E48" t="str">
            <v>COLFAX</v>
          </cell>
          <cell r="F48">
            <v>112899</v>
          </cell>
        </row>
        <row r="49">
          <cell r="A49" t="str">
            <v>36250</v>
          </cell>
          <cell r="B49">
            <v>53</v>
          </cell>
          <cell r="C49" t="str">
            <v>WA</v>
          </cell>
          <cell r="D49">
            <v>5301470</v>
          </cell>
          <cell r="E49" t="str">
            <v>COLLEGE PLACE</v>
          </cell>
          <cell r="F49">
            <v>377073</v>
          </cell>
        </row>
        <row r="50">
          <cell r="A50" t="str">
            <v>38306</v>
          </cell>
          <cell r="B50">
            <v>53</v>
          </cell>
          <cell r="C50" t="str">
            <v>WA</v>
          </cell>
          <cell r="D50">
            <v>5301500</v>
          </cell>
          <cell r="E50" t="str">
            <v>COLTON</v>
          </cell>
          <cell r="F50">
            <v>33900</v>
          </cell>
        </row>
        <row r="51">
          <cell r="A51" t="str">
            <v>33206</v>
          </cell>
          <cell r="B51">
            <v>53</v>
          </cell>
          <cell r="C51" t="str">
            <v>WA</v>
          </cell>
          <cell r="D51">
            <v>5301560</v>
          </cell>
          <cell r="E51" t="str">
            <v>COLUMBIA (STEV)</v>
          </cell>
          <cell r="F51">
            <v>82760</v>
          </cell>
        </row>
        <row r="52">
          <cell r="A52" t="str">
            <v>36400</v>
          </cell>
          <cell r="B52">
            <v>53</v>
          </cell>
          <cell r="C52" t="str">
            <v>WA</v>
          </cell>
          <cell r="D52">
            <v>5301590</v>
          </cell>
          <cell r="E52" t="str">
            <v>COLUMBIA (WALLA)</v>
          </cell>
          <cell r="F52">
            <v>283502</v>
          </cell>
        </row>
        <row r="53">
          <cell r="A53" t="str">
            <v>33115</v>
          </cell>
          <cell r="B53">
            <v>53</v>
          </cell>
          <cell r="C53" t="str">
            <v>WA</v>
          </cell>
          <cell r="D53">
            <v>5301630</v>
          </cell>
          <cell r="E53" t="str">
            <v>COLVILLE</v>
          </cell>
          <cell r="F53">
            <v>692610</v>
          </cell>
        </row>
        <row r="54">
          <cell r="A54" t="str">
            <v>29011</v>
          </cell>
          <cell r="B54">
            <v>53</v>
          </cell>
          <cell r="C54" t="str">
            <v>WA</v>
          </cell>
          <cell r="D54">
            <v>5301660</v>
          </cell>
          <cell r="E54" t="str">
            <v>CONCRETE</v>
          </cell>
          <cell r="F54">
            <v>196748</v>
          </cell>
        </row>
        <row r="55">
          <cell r="A55" t="str">
            <v>29317</v>
          </cell>
          <cell r="B55">
            <v>53</v>
          </cell>
          <cell r="C55" t="str">
            <v>WA</v>
          </cell>
          <cell r="D55">
            <v>5301680</v>
          </cell>
          <cell r="E55" t="str">
            <v>CONWAY</v>
          </cell>
          <cell r="F55">
            <v>62265</v>
          </cell>
        </row>
        <row r="56">
          <cell r="A56" t="str">
            <v>14099</v>
          </cell>
          <cell r="B56">
            <v>53</v>
          </cell>
          <cell r="C56" t="str">
            <v>WA</v>
          </cell>
          <cell r="D56">
            <v>5301710</v>
          </cell>
          <cell r="E56" t="str">
            <v>COSMOPOLIS</v>
          </cell>
          <cell r="F56">
            <v>41980</v>
          </cell>
        </row>
        <row r="57">
          <cell r="A57" t="str">
            <v>13151</v>
          </cell>
          <cell r="B57">
            <v>53</v>
          </cell>
          <cell r="C57" t="str">
            <v>WA</v>
          </cell>
          <cell r="D57">
            <v>5303440</v>
          </cell>
          <cell r="E57" t="str">
            <v>COULEE-HARTLINE</v>
          </cell>
          <cell r="F57">
            <v>65298</v>
          </cell>
        </row>
        <row r="58">
          <cell r="A58" t="str">
            <v>15204</v>
          </cell>
          <cell r="B58">
            <v>53</v>
          </cell>
          <cell r="C58" t="str">
            <v>WA</v>
          </cell>
          <cell r="D58">
            <v>5301800</v>
          </cell>
          <cell r="E58" t="str">
            <v>COUPEVILLE</v>
          </cell>
          <cell r="F58">
            <v>223375</v>
          </cell>
        </row>
        <row r="59">
          <cell r="A59" t="str">
            <v>05313</v>
          </cell>
          <cell r="B59">
            <v>53</v>
          </cell>
          <cell r="C59" t="str">
            <v>WA</v>
          </cell>
          <cell r="D59">
            <v>5301830</v>
          </cell>
          <cell r="E59" t="str">
            <v>CRESCENT</v>
          </cell>
          <cell r="F59">
            <v>85152</v>
          </cell>
        </row>
        <row r="60">
          <cell r="A60" t="str">
            <v>22073</v>
          </cell>
          <cell r="B60">
            <v>53</v>
          </cell>
          <cell r="C60" t="str">
            <v>WA</v>
          </cell>
          <cell r="D60">
            <v>5301860</v>
          </cell>
          <cell r="E60" t="str">
            <v>CRESTON</v>
          </cell>
          <cell r="F60">
            <v>24702</v>
          </cell>
        </row>
        <row r="61">
          <cell r="A61" t="str">
            <v>10050</v>
          </cell>
          <cell r="B61">
            <v>53</v>
          </cell>
          <cell r="C61" t="str">
            <v>WA</v>
          </cell>
          <cell r="D61">
            <v>5301890</v>
          </cell>
          <cell r="E61" t="str">
            <v>CURLEW</v>
          </cell>
          <cell r="F61">
            <v>154395</v>
          </cell>
        </row>
        <row r="62">
          <cell r="A62" t="str">
            <v>26059</v>
          </cell>
          <cell r="B62">
            <v>53</v>
          </cell>
          <cell r="C62" t="str">
            <v>WA</v>
          </cell>
          <cell r="D62">
            <v>5301920</v>
          </cell>
          <cell r="E62" t="str">
            <v>CUSICK</v>
          </cell>
          <cell r="F62">
            <v>273228</v>
          </cell>
        </row>
        <row r="63">
          <cell r="A63" t="str">
            <v>19007</v>
          </cell>
          <cell r="B63">
            <v>53</v>
          </cell>
          <cell r="C63" t="str">
            <v>WA</v>
          </cell>
          <cell r="D63">
            <v>5301950</v>
          </cell>
          <cell r="E63" t="str">
            <v>DAMMAN</v>
          </cell>
          <cell r="F63">
            <v>0</v>
          </cell>
        </row>
        <row r="64">
          <cell r="A64" t="str">
            <v>31330</v>
          </cell>
          <cell r="B64">
            <v>53</v>
          </cell>
          <cell r="C64" t="str">
            <v>WA</v>
          </cell>
          <cell r="D64">
            <v>5301980</v>
          </cell>
          <cell r="E64" t="str">
            <v>DARRINGTON</v>
          </cell>
          <cell r="F64">
            <v>154591</v>
          </cell>
        </row>
        <row r="65">
          <cell r="A65" t="str">
            <v>22207</v>
          </cell>
          <cell r="B65">
            <v>53</v>
          </cell>
          <cell r="C65" t="str">
            <v>WA</v>
          </cell>
          <cell r="D65">
            <v>5302010</v>
          </cell>
          <cell r="E65" t="str">
            <v>DAVENPORT</v>
          </cell>
          <cell r="F65">
            <v>144210</v>
          </cell>
        </row>
        <row r="66">
          <cell r="A66" t="str">
            <v>07002</v>
          </cell>
          <cell r="B66">
            <v>53</v>
          </cell>
          <cell r="C66" t="str">
            <v>WA</v>
          </cell>
          <cell r="D66">
            <v>5302040</v>
          </cell>
          <cell r="E66" t="str">
            <v>DAYTON</v>
          </cell>
          <cell r="F66">
            <v>127324</v>
          </cell>
        </row>
        <row r="67">
          <cell r="A67" t="str">
            <v>32414</v>
          </cell>
          <cell r="B67">
            <v>53</v>
          </cell>
          <cell r="C67" t="str">
            <v>WA</v>
          </cell>
          <cell r="D67">
            <v>5302070</v>
          </cell>
          <cell r="E67" t="str">
            <v>DEER PARK</v>
          </cell>
          <cell r="F67">
            <v>508282</v>
          </cell>
        </row>
        <row r="68">
          <cell r="A68" t="str">
            <v>27343</v>
          </cell>
          <cell r="B68">
            <v>53</v>
          </cell>
          <cell r="C68" t="str">
            <v>WA</v>
          </cell>
          <cell r="D68">
            <v>5302130</v>
          </cell>
          <cell r="E68" t="str">
            <v>DIERINGER</v>
          </cell>
          <cell r="F68">
            <v>103100</v>
          </cell>
        </row>
        <row r="69">
          <cell r="A69" t="str">
            <v>36101</v>
          </cell>
          <cell r="B69">
            <v>53</v>
          </cell>
          <cell r="C69" t="str">
            <v>WA</v>
          </cell>
          <cell r="D69">
            <v>5302160</v>
          </cell>
          <cell r="E69" t="str">
            <v>DIXIE</v>
          </cell>
          <cell r="F69">
            <v>20916</v>
          </cell>
        </row>
        <row r="70">
          <cell r="A70" t="str">
            <v>32361</v>
          </cell>
          <cell r="B70">
            <v>53</v>
          </cell>
          <cell r="C70" t="str">
            <v>WA</v>
          </cell>
          <cell r="D70">
            <v>5302280</v>
          </cell>
          <cell r="E70" t="str">
            <v>EAST VALLEY (SPK)</v>
          </cell>
          <cell r="F70">
            <v>1078770</v>
          </cell>
        </row>
        <row r="71">
          <cell r="A71" t="str">
            <v>39090</v>
          </cell>
          <cell r="B71">
            <v>53</v>
          </cell>
          <cell r="C71" t="str">
            <v>WA</v>
          </cell>
          <cell r="D71">
            <v>5305370</v>
          </cell>
          <cell r="E71" t="str">
            <v>EAST VALLEY (YAK)</v>
          </cell>
          <cell r="F71">
            <v>713700</v>
          </cell>
        </row>
        <row r="72">
          <cell r="A72" t="str">
            <v>09206</v>
          </cell>
          <cell r="B72">
            <v>53</v>
          </cell>
          <cell r="C72" t="str">
            <v>WA</v>
          </cell>
          <cell r="D72">
            <v>5302310</v>
          </cell>
          <cell r="E72" t="str">
            <v>EASTMONT</v>
          </cell>
          <cell r="F72">
            <v>1393250</v>
          </cell>
        </row>
        <row r="73">
          <cell r="A73" t="str">
            <v>19028</v>
          </cell>
          <cell r="B73">
            <v>53</v>
          </cell>
          <cell r="C73" t="str">
            <v>WA</v>
          </cell>
          <cell r="D73">
            <v>5302340</v>
          </cell>
          <cell r="E73" t="str">
            <v>EASTON</v>
          </cell>
          <cell r="F73">
            <v>16279</v>
          </cell>
        </row>
        <row r="74">
          <cell r="A74" t="str">
            <v>27404</v>
          </cell>
          <cell r="B74">
            <v>53</v>
          </cell>
          <cell r="C74" t="str">
            <v>WA</v>
          </cell>
          <cell r="D74">
            <v>5302370</v>
          </cell>
          <cell r="E74" t="str">
            <v>EATONVILLE</v>
          </cell>
          <cell r="F74">
            <v>315670</v>
          </cell>
        </row>
        <row r="75">
          <cell r="A75" t="str">
            <v>31015</v>
          </cell>
          <cell r="B75">
            <v>53</v>
          </cell>
          <cell r="C75" t="str">
            <v>WA</v>
          </cell>
          <cell r="D75">
            <v>5302400</v>
          </cell>
          <cell r="E75" t="str">
            <v>EDMONDS</v>
          </cell>
          <cell r="F75">
            <v>3234566</v>
          </cell>
        </row>
        <row r="76">
          <cell r="A76" t="str">
            <v>19401</v>
          </cell>
          <cell r="B76">
            <v>53</v>
          </cell>
          <cell r="C76" t="str">
            <v>WA</v>
          </cell>
          <cell r="D76">
            <v>5302460</v>
          </cell>
          <cell r="E76" t="str">
            <v>ELLENSBURG</v>
          </cell>
          <cell r="F76">
            <v>659977</v>
          </cell>
        </row>
        <row r="77">
          <cell r="A77" t="str">
            <v>14068</v>
          </cell>
          <cell r="B77">
            <v>53</v>
          </cell>
          <cell r="C77" t="str">
            <v>WA</v>
          </cell>
          <cell r="D77">
            <v>5302490</v>
          </cell>
          <cell r="E77" t="str">
            <v>ELMA</v>
          </cell>
          <cell r="F77">
            <v>420397</v>
          </cell>
        </row>
        <row r="78">
          <cell r="A78" t="str">
            <v>38308</v>
          </cell>
          <cell r="B78">
            <v>53</v>
          </cell>
          <cell r="C78" t="str">
            <v>WA</v>
          </cell>
          <cell r="D78">
            <v>5302520</v>
          </cell>
          <cell r="E78" t="str">
            <v>ENDICOTT</v>
          </cell>
          <cell r="F78">
            <v>43467</v>
          </cell>
        </row>
        <row r="79">
          <cell r="A79" t="str">
            <v>04127</v>
          </cell>
          <cell r="B79">
            <v>53</v>
          </cell>
          <cell r="C79" t="str">
            <v>WA</v>
          </cell>
          <cell r="D79">
            <v>5302550</v>
          </cell>
          <cell r="E79" t="str">
            <v>ENTIAT</v>
          </cell>
          <cell r="F79">
            <v>158515</v>
          </cell>
        </row>
        <row r="80">
          <cell r="A80" t="str">
            <v>17216</v>
          </cell>
          <cell r="B80">
            <v>53</v>
          </cell>
          <cell r="C80" t="str">
            <v>WA</v>
          </cell>
          <cell r="D80">
            <v>5300001</v>
          </cell>
          <cell r="E80" t="str">
            <v>ENUMCLAW</v>
          </cell>
          <cell r="F80">
            <v>462430</v>
          </cell>
        </row>
        <row r="81">
          <cell r="A81" t="str">
            <v>13165</v>
          </cell>
          <cell r="B81">
            <v>53</v>
          </cell>
          <cell r="C81" t="str">
            <v>WA</v>
          </cell>
          <cell r="D81">
            <v>5302610</v>
          </cell>
          <cell r="E81" t="str">
            <v>EPHRATA</v>
          </cell>
          <cell r="F81">
            <v>551228</v>
          </cell>
        </row>
        <row r="82">
          <cell r="A82" t="str">
            <v>21036</v>
          </cell>
          <cell r="B82">
            <v>53</v>
          </cell>
          <cell r="C82" t="str">
            <v>WA</v>
          </cell>
          <cell r="D82">
            <v>5302640</v>
          </cell>
          <cell r="E82" t="str">
            <v>EVALINE</v>
          </cell>
          <cell r="F82">
            <v>99919</v>
          </cell>
        </row>
        <row r="83">
          <cell r="A83" t="str">
            <v>31002</v>
          </cell>
          <cell r="B83">
            <v>53</v>
          </cell>
          <cell r="C83" t="str">
            <v>WA</v>
          </cell>
          <cell r="D83">
            <v>5302670</v>
          </cell>
          <cell r="E83" t="str">
            <v>EVERETT</v>
          </cell>
          <cell r="F83">
            <v>3108961</v>
          </cell>
        </row>
        <row r="84">
          <cell r="A84" t="str">
            <v>06114</v>
          </cell>
          <cell r="B84">
            <v>53</v>
          </cell>
          <cell r="C84" t="str">
            <v>WA</v>
          </cell>
          <cell r="D84">
            <v>5302700</v>
          </cell>
          <cell r="E84" t="str">
            <v>EVERGREEN (CLARK)</v>
          </cell>
          <cell r="F84">
            <v>6814020</v>
          </cell>
        </row>
        <row r="85">
          <cell r="A85" t="str">
            <v>33205</v>
          </cell>
          <cell r="B85">
            <v>53</v>
          </cell>
          <cell r="C85" t="str">
            <v>WA</v>
          </cell>
          <cell r="D85">
            <v>5302730</v>
          </cell>
          <cell r="E85" t="str">
            <v>EVERGREEN (STEV)</v>
          </cell>
          <cell r="F85">
            <v>22244</v>
          </cell>
        </row>
        <row r="86">
          <cell r="A86" t="str">
            <v>17210</v>
          </cell>
          <cell r="B86">
            <v>53</v>
          </cell>
          <cell r="C86" t="str">
            <v>WA</v>
          </cell>
          <cell r="D86">
            <v>5302820</v>
          </cell>
          <cell r="E86" t="str">
            <v>FEDERAL WAY</v>
          </cell>
          <cell r="F86">
            <v>6768826</v>
          </cell>
        </row>
        <row r="87">
          <cell r="A87" t="str">
            <v>37502</v>
          </cell>
          <cell r="B87">
            <v>53</v>
          </cell>
          <cell r="C87" t="str">
            <v>WA</v>
          </cell>
          <cell r="D87">
            <v>5302850</v>
          </cell>
          <cell r="E87" t="str">
            <v>FERNDALE</v>
          </cell>
          <cell r="F87">
            <v>1041859</v>
          </cell>
        </row>
        <row r="88">
          <cell r="A88" t="str">
            <v>27417</v>
          </cell>
          <cell r="B88">
            <v>53</v>
          </cell>
          <cell r="C88" t="str">
            <v>WA</v>
          </cell>
          <cell r="D88">
            <v>5302880</v>
          </cell>
          <cell r="E88" t="str">
            <v>FIFE</v>
          </cell>
          <cell r="F88">
            <v>576316</v>
          </cell>
        </row>
        <row r="89">
          <cell r="A89" t="str">
            <v>03053</v>
          </cell>
          <cell r="B89">
            <v>53</v>
          </cell>
          <cell r="C89" t="str">
            <v>WA</v>
          </cell>
          <cell r="D89">
            <v>5302910</v>
          </cell>
          <cell r="E89" t="str">
            <v>FINLEY</v>
          </cell>
          <cell r="F89">
            <v>388356</v>
          </cell>
        </row>
        <row r="90">
          <cell r="A90" t="str">
            <v>27402</v>
          </cell>
          <cell r="B90">
            <v>53</v>
          </cell>
          <cell r="C90" t="str">
            <v>WA</v>
          </cell>
          <cell r="D90">
            <v>5302940</v>
          </cell>
          <cell r="E90" t="str">
            <v>FRANKLIN PIERCE</v>
          </cell>
          <cell r="F90">
            <v>2898898</v>
          </cell>
        </row>
        <row r="91">
          <cell r="A91" t="str">
            <v>32358</v>
          </cell>
          <cell r="B91">
            <v>53</v>
          </cell>
          <cell r="C91" t="str">
            <v>WA</v>
          </cell>
          <cell r="D91">
            <v>5302970</v>
          </cell>
          <cell r="E91" t="str">
            <v>FREEMAN</v>
          </cell>
          <cell r="F91">
            <v>69458</v>
          </cell>
        </row>
        <row r="92">
          <cell r="A92" t="str">
            <v>38302</v>
          </cell>
          <cell r="B92">
            <v>53</v>
          </cell>
          <cell r="C92" t="str">
            <v>WA</v>
          </cell>
          <cell r="D92">
            <v>5303000</v>
          </cell>
          <cell r="E92" t="str">
            <v>GARFIELD</v>
          </cell>
          <cell r="F92">
            <v>69133</v>
          </cell>
        </row>
        <row r="93">
          <cell r="A93" t="str">
            <v>20401</v>
          </cell>
          <cell r="B93">
            <v>53</v>
          </cell>
          <cell r="C93" t="str">
            <v>WA</v>
          </cell>
          <cell r="D93">
            <v>5303030</v>
          </cell>
          <cell r="E93" t="str">
            <v>GLENWOOD</v>
          </cell>
          <cell r="F93">
            <v>0</v>
          </cell>
        </row>
        <row r="94">
          <cell r="A94" t="str">
            <v>20404</v>
          </cell>
          <cell r="B94">
            <v>53</v>
          </cell>
          <cell r="C94" t="str">
            <v>WA</v>
          </cell>
          <cell r="D94">
            <v>5303090</v>
          </cell>
          <cell r="E94" t="str">
            <v>GOLDENDALE</v>
          </cell>
          <cell r="F94">
            <v>393345</v>
          </cell>
        </row>
        <row r="95">
          <cell r="A95" t="str">
            <v>13301</v>
          </cell>
          <cell r="B95">
            <v>53</v>
          </cell>
          <cell r="C95" t="str">
            <v>WA</v>
          </cell>
          <cell r="D95">
            <v>5303130</v>
          </cell>
          <cell r="E95" t="str">
            <v>GRAND COULEE</v>
          </cell>
          <cell r="F95">
            <v>189565</v>
          </cell>
        </row>
        <row r="96">
          <cell r="A96" t="str">
            <v>39200</v>
          </cell>
          <cell r="B96">
            <v>53</v>
          </cell>
          <cell r="C96" t="str">
            <v>WA</v>
          </cell>
          <cell r="D96">
            <v>5303150</v>
          </cell>
          <cell r="E96" t="str">
            <v>GRANDVIEW</v>
          </cell>
          <cell r="F96">
            <v>1328273</v>
          </cell>
        </row>
        <row r="97">
          <cell r="A97" t="str">
            <v>39204</v>
          </cell>
          <cell r="B97">
            <v>53</v>
          </cell>
          <cell r="C97" t="str">
            <v>WA</v>
          </cell>
          <cell r="D97">
            <v>5303180</v>
          </cell>
          <cell r="E97" t="str">
            <v>GRANGER</v>
          </cell>
          <cell r="F97">
            <v>962329</v>
          </cell>
        </row>
        <row r="98">
          <cell r="A98" t="str">
            <v>31332</v>
          </cell>
          <cell r="B98">
            <v>53</v>
          </cell>
          <cell r="C98" t="str">
            <v>WA</v>
          </cell>
          <cell r="D98">
            <v>5303210</v>
          </cell>
          <cell r="E98" t="str">
            <v>GRANITE FALLS</v>
          </cell>
          <cell r="F98">
            <v>253405</v>
          </cell>
        </row>
        <row r="99">
          <cell r="A99" t="str">
            <v>23054</v>
          </cell>
          <cell r="B99">
            <v>53</v>
          </cell>
          <cell r="C99" t="str">
            <v>WA</v>
          </cell>
          <cell r="D99">
            <v>5303240</v>
          </cell>
          <cell r="E99" t="str">
            <v>GRAPEVIEW</v>
          </cell>
          <cell r="F99">
            <v>85119</v>
          </cell>
        </row>
        <row r="100">
          <cell r="A100" t="str">
            <v>32312</v>
          </cell>
          <cell r="B100">
            <v>53</v>
          </cell>
          <cell r="C100" t="str">
            <v>WA</v>
          </cell>
          <cell r="D100">
            <v>5303270</v>
          </cell>
          <cell r="E100" t="str">
            <v>GREAT NORTHERN</v>
          </cell>
          <cell r="F100">
            <v>24476</v>
          </cell>
        </row>
        <row r="101">
          <cell r="A101" t="str">
            <v>06103</v>
          </cell>
          <cell r="B101">
            <v>53</v>
          </cell>
          <cell r="C101" t="str">
            <v>WA</v>
          </cell>
          <cell r="D101">
            <v>5303300</v>
          </cell>
          <cell r="E101" t="str">
            <v>GREEN MOUNTAIN</v>
          </cell>
          <cell r="F101">
            <v>23168</v>
          </cell>
        </row>
        <row r="102">
          <cell r="A102" t="str">
            <v>34324</v>
          </cell>
          <cell r="B102">
            <v>53</v>
          </cell>
          <cell r="C102" t="str">
            <v>WA</v>
          </cell>
          <cell r="D102">
            <v>5303330</v>
          </cell>
          <cell r="E102" t="str">
            <v>GRIFFIN</v>
          </cell>
          <cell r="F102">
            <v>70953</v>
          </cell>
        </row>
        <row r="103">
          <cell r="A103" t="str">
            <v>22204</v>
          </cell>
          <cell r="B103">
            <v>53</v>
          </cell>
          <cell r="C103" t="str">
            <v>WA</v>
          </cell>
          <cell r="D103">
            <v>5303360</v>
          </cell>
          <cell r="E103" t="str">
            <v>HARRINGTON</v>
          </cell>
          <cell r="F103">
            <v>63536</v>
          </cell>
        </row>
        <row r="104">
          <cell r="A104" t="str">
            <v>39203</v>
          </cell>
          <cell r="B104">
            <v>53</v>
          </cell>
          <cell r="C104" t="str">
            <v>WA</v>
          </cell>
          <cell r="D104">
            <v>5303510</v>
          </cell>
          <cell r="E104" t="str">
            <v>HIGHLAND</v>
          </cell>
          <cell r="F104">
            <v>302777</v>
          </cell>
        </row>
        <row r="105">
          <cell r="A105" t="str">
            <v>17401</v>
          </cell>
          <cell r="B105">
            <v>53</v>
          </cell>
          <cell r="C105" t="str">
            <v>WA</v>
          </cell>
          <cell r="D105">
            <v>5303540</v>
          </cell>
          <cell r="E105" t="str">
            <v>HIGHLINE</v>
          </cell>
          <cell r="F105">
            <v>6526322</v>
          </cell>
        </row>
        <row r="106">
          <cell r="A106" t="str">
            <v>06098</v>
          </cell>
          <cell r="B106">
            <v>53</v>
          </cell>
          <cell r="C106" t="str">
            <v>WA</v>
          </cell>
          <cell r="D106">
            <v>5303570</v>
          </cell>
          <cell r="E106" t="str">
            <v>HOCKINSON</v>
          </cell>
          <cell r="F106">
            <v>175212</v>
          </cell>
        </row>
        <row r="107">
          <cell r="A107" t="str">
            <v>23404</v>
          </cell>
          <cell r="B107">
            <v>53</v>
          </cell>
          <cell r="C107" t="str">
            <v>WA</v>
          </cell>
          <cell r="D107">
            <v>5303600</v>
          </cell>
          <cell r="E107" t="str">
            <v>HOOD CANAL</v>
          </cell>
          <cell r="F107">
            <v>225736</v>
          </cell>
        </row>
        <row r="108">
          <cell r="A108" t="str">
            <v>14028</v>
          </cell>
          <cell r="B108">
            <v>53</v>
          </cell>
          <cell r="C108" t="str">
            <v>WA</v>
          </cell>
          <cell r="D108">
            <v>5303660</v>
          </cell>
          <cell r="E108" t="str">
            <v>HOQUIAM</v>
          </cell>
          <cell r="F108">
            <v>663209</v>
          </cell>
        </row>
        <row r="109">
          <cell r="A109" t="str">
            <v>27902</v>
          </cell>
          <cell r="B109">
            <v>53</v>
          </cell>
          <cell r="C109" t="str">
            <v>WA</v>
          </cell>
          <cell r="D109">
            <v>5303705</v>
          </cell>
          <cell r="E109" t="str">
            <v>IMPACT COMMENCEMENT BAY CHARTER</v>
          </cell>
          <cell r="F109">
            <v>97242</v>
          </cell>
        </row>
        <row r="110">
          <cell r="A110" t="str">
            <v>17911</v>
          </cell>
          <cell r="B110">
            <v>53</v>
          </cell>
          <cell r="C110" t="str">
            <v>WA</v>
          </cell>
          <cell r="D110">
            <v>5303700</v>
          </cell>
          <cell r="E110" t="str">
            <v>IMPACT PUGET SOUND CHARTER</v>
          </cell>
          <cell r="F110">
            <v>184349</v>
          </cell>
        </row>
        <row r="111">
          <cell r="A111" t="str">
            <v>17916</v>
          </cell>
          <cell r="B111">
            <v>53</v>
          </cell>
          <cell r="C111" t="str">
            <v>WA</v>
          </cell>
          <cell r="D111">
            <v>5303710</v>
          </cell>
          <cell r="E111" t="str">
            <v>IMPACT SALISH SEA CHARTER</v>
          </cell>
          <cell r="F111">
            <v>41612</v>
          </cell>
        </row>
        <row r="112">
          <cell r="A112" t="str">
            <v>10070</v>
          </cell>
          <cell r="B112">
            <v>53</v>
          </cell>
          <cell r="C112" t="str">
            <v>WA</v>
          </cell>
          <cell r="D112">
            <v>5300002</v>
          </cell>
          <cell r="E112" t="str">
            <v>INCHELIUM</v>
          </cell>
          <cell r="F112">
            <v>122438</v>
          </cell>
        </row>
        <row r="113">
          <cell r="A113" t="str">
            <v>31063</v>
          </cell>
          <cell r="B113">
            <v>53</v>
          </cell>
          <cell r="C113" t="str">
            <v>WA</v>
          </cell>
          <cell r="D113">
            <v>5303720</v>
          </cell>
          <cell r="E113" t="str">
            <v>INDEX</v>
          </cell>
          <cell r="F113">
            <v>23727</v>
          </cell>
        </row>
        <row r="114">
          <cell r="A114" t="str">
            <v>17411</v>
          </cell>
          <cell r="B114">
            <v>53</v>
          </cell>
          <cell r="C114" t="str">
            <v>WA</v>
          </cell>
          <cell r="D114">
            <v>5303750</v>
          </cell>
          <cell r="E114" t="str">
            <v>ISSAQUAH</v>
          </cell>
          <cell r="F114">
            <v>617868</v>
          </cell>
        </row>
        <row r="115">
          <cell r="A115" t="str">
            <v>11056</v>
          </cell>
          <cell r="B115">
            <v>53</v>
          </cell>
          <cell r="C115" t="str">
            <v>WA</v>
          </cell>
          <cell r="D115">
            <v>5303780</v>
          </cell>
          <cell r="E115" t="str">
            <v>KAHLOTUS</v>
          </cell>
          <cell r="F115">
            <v>1461</v>
          </cell>
        </row>
        <row r="116">
          <cell r="A116" t="str">
            <v>08402</v>
          </cell>
          <cell r="B116">
            <v>53</v>
          </cell>
          <cell r="C116" t="str">
            <v>WA</v>
          </cell>
          <cell r="D116">
            <v>5303810</v>
          </cell>
          <cell r="E116" t="str">
            <v>KALAMA</v>
          </cell>
          <cell r="F116">
            <v>145417</v>
          </cell>
        </row>
        <row r="117">
          <cell r="A117" t="str">
            <v>10003</v>
          </cell>
          <cell r="B117">
            <v>53</v>
          </cell>
          <cell r="C117" t="str">
            <v>WA</v>
          </cell>
          <cell r="D117">
            <v>5303870</v>
          </cell>
          <cell r="E117" t="str">
            <v>KELLER</v>
          </cell>
          <cell r="F117">
            <v>71854</v>
          </cell>
        </row>
        <row r="118">
          <cell r="A118" t="str">
            <v>08458</v>
          </cell>
          <cell r="B118">
            <v>53</v>
          </cell>
          <cell r="C118" t="str">
            <v>WA</v>
          </cell>
          <cell r="D118">
            <v>5300003</v>
          </cell>
          <cell r="E118" t="str">
            <v>KELSO</v>
          </cell>
          <cell r="F118">
            <v>1514510</v>
          </cell>
        </row>
        <row r="119">
          <cell r="A119" t="str">
            <v>03017</v>
          </cell>
          <cell r="B119">
            <v>53</v>
          </cell>
          <cell r="C119" t="str">
            <v>WA</v>
          </cell>
          <cell r="D119">
            <v>5303930</v>
          </cell>
          <cell r="E119" t="str">
            <v>KENNEWICK</v>
          </cell>
          <cell r="F119">
            <v>7178499</v>
          </cell>
        </row>
        <row r="120">
          <cell r="A120" t="str">
            <v>17415</v>
          </cell>
          <cell r="B120">
            <v>53</v>
          </cell>
          <cell r="C120" t="str">
            <v>WA</v>
          </cell>
          <cell r="D120">
            <v>5303960</v>
          </cell>
          <cell r="E120" t="str">
            <v>KENT</v>
          </cell>
          <cell r="F120">
            <v>8212453</v>
          </cell>
        </row>
        <row r="121">
          <cell r="A121" t="str">
            <v>33212</v>
          </cell>
          <cell r="B121">
            <v>53</v>
          </cell>
          <cell r="C121" t="str">
            <v>WA</v>
          </cell>
          <cell r="D121">
            <v>5303990</v>
          </cell>
          <cell r="E121" t="str">
            <v>KETTLE FALLS</v>
          </cell>
          <cell r="F121">
            <v>230868</v>
          </cell>
        </row>
        <row r="122">
          <cell r="A122" t="str">
            <v>03052</v>
          </cell>
          <cell r="B122">
            <v>53</v>
          </cell>
          <cell r="C122" t="str">
            <v>WA</v>
          </cell>
          <cell r="D122">
            <v>5304020</v>
          </cell>
          <cell r="E122" t="str">
            <v>KIONA-BENTON</v>
          </cell>
          <cell r="F122">
            <v>416461</v>
          </cell>
        </row>
        <row r="123">
          <cell r="A123" t="str">
            <v>19403</v>
          </cell>
          <cell r="B123">
            <v>53</v>
          </cell>
          <cell r="C123" t="str">
            <v>WA</v>
          </cell>
          <cell r="D123">
            <v>5304050</v>
          </cell>
          <cell r="E123" t="str">
            <v>KITTITAS</v>
          </cell>
          <cell r="F123">
            <v>99108</v>
          </cell>
        </row>
        <row r="124">
          <cell r="A124" t="str">
            <v>20402</v>
          </cell>
          <cell r="B124">
            <v>53</v>
          </cell>
          <cell r="C124" t="str">
            <v>WA</v>
          </cell>
          <cell r="D124">
            <v>5304080</v>
          </cell>
          <cell r="E124" t="str">
            <v>KLICKITAT</v>
          </cell>
          <cell r="F124">
            <v>32947</v>
          </cell>
        </row>
        <row r="125">
          <cell r="A125" t="str">
            <v>06101</v>
          </cell>
          <cell r="B125">
            <v>53</v>
          </cell>
          <cell r="C125" t="str">
            <v>WA</v>
          </cell>
          <cell r="D125">
            <v>5304170</v>
          </cell>
          <cell r="E125" t="str">
            <v>LA CENTER</v>
          </cell>
          <cell r="F125">
            <v>67228</v>
          </cell>
        </row>
        <row r="126">
          <cell r="A126" t="str">
            <v>29311</v>
          </cell>
          <cell r="B126">
            <v>53</v>
          </cell>
          <cell r="C126" t="str">
            <v>WA</v>
          </cell>
          <cell r="D126">
            <v>5304110</v>
          </cell>
          <cell r="E126" t="str">
            <v>LA CONNER</v>
          </cell>
          <cell r="F126">
            <v>140484</v>
          </cell>
        </row>
        <row r="127">
          <cell r="A127" t="str">
            <v>38126</v>
          </cell>
          <cell r="B127">
            <v>53</v>
          </cell>
          <cell r="C127" t="str">
            <v>WA</v>
          </cell>
          <cell r="D127">
            <v>5304150</v>
          </cell>
          <cell r="E127" t="str">
            <v>LACROSSE</v>
          </cell>
          <cell r="F127">
            <v>52883</v>
          </cell>
        </row>
        <row r="128">
          <cell r="A128" t="str">
            <v>04129</v>
          </cell>
          <cell r="B128">
            <v>53</v>
          </cell>
          <cell r="C128" t="str">
            <v>WA</v>
          </cell>
          <cell r="D128">
            <v>5301200</v>
          </cell>
          <cell r="E128" t="str">
            <v>LAKE CHELAN</v>
          </cell>
          <cell r="F128">
            <v>224270</v>
          </cell>
        </row>
        <row r="129">
          <cell r="A129" t="str">
            <v>31004</v>
          </cell>
          <cell r="B129">
            <v>53</v>
          </cell>
          <cell r="C129" t="str">
            <v>WA</v>
          </cell>
          <cell r="D129">
            <v>5304200</v>
          </cell>
          <cell r="E129" t="str">
            <v>LAKE STEVENS</v>
          </cell>
          <cell r="F129">
            <v>748631</v>
          </cell>
        </row>
        <row r="130">
          <cell r="A130" t="str">
            <v>17414</v>
          </cell>
          <cell r="B130">
            <v>53</v>
          </cell>
          <cell r="C130" t="str">
            <v>WA</v>
          </cell>
          <cell r="D130">
            <v>5304230</v>
          </cell>
          <cell r="E130" t="str">
            <v>LAKE WASHINGTON</v>
          </cell>
          <cell r="F130">
            <v>907736</v>
          </cell>
        </row>
        <row r="131">
          <cell r="A131" t="str">
            <v>31306</v>
          </cell>
          <cell r="B131">
            <v>53</v>
          </cell>
          <cell r="C131" t="str">
            <v>WA</v>
          </cell>
          <cell r="D131">
            <v>5304260</v>
          </cell>
          <cell r="E131" t="str">
            <v>LAKEWOOD</v>
          </cell>
          <cell r="F131">
            <v>334495</v>
          </cell>
        </row>
        <row r="132">
          <cell r="A132" t="str">
            <v>38264</v>
          </cell>
          <cell r="B132">
            <v>53</v>
          </cell>
          <cell r="C132" t="str">
            <v>WA</v>
          </cell>
          <cell r="D132">
            <v>5304290</v>
          </cell>
          <cell r="E132" t="str">
            <v>LAMONT</v>
          </cell>
          <cell r="F132">
            <v>0</v>
          </cell>
        </row>
        <row r="133">
          <cell r="A133" t="str">
            <v>32362</v>
          </cell>
          <cell r="B133">
            <v>53</v>
          </cell>
          <cell r="C133" t="str">
            <v>WA</v>
          </cell>
          <cell r="D133">
            <v>5304380</v>
          </cell>
          <cell r="E133" t="str">
            <v>LIBERTY</v>
          </cell>
          <cell r="F133">
            <v>88538</v>
          </cell>
        </row>
        <row r="134">
          <cell r="A134" t="str">
            <v>01158</v>
          </cell>
          <cell r="B134">
            <v>53</v>
          </cell>
          <cell r="C134" t="str">
            <v>WA</v>
          </cell>
          <cell r="D134">
            <v>5304410</v>
          </cell>
          <cell r="E134" t="str">
            <v>LIND</v>
          </cell>
          <cell r="F134">
            <v>65751</v>
          </cell>
        </row>
        <row r="135">
          <cell r="A135" t="str">
            <v>08122</v>
          </cell>
          <cell r="B135">
            <v>53</v>
          </cell>
          <cell r="C135" t="str">
            <v>WA</v>
          </cell>
          <cell r="D135">
            <v>5304470</v>
          </cell>
          <cell r="E135" t="str">
            <v>LONGVIEW</v>
          </cell>
          <cell r="F135">
            <v>2446042</v>
          </cell>
        </row>
        <row r="136">
          <cell r="A136" t="str">
            <v>33183</v>
          </cell>
          <cell r="B136">
            <v>53</v>
          </cell>
          <cell r="C136" t="str">
            <v>WA</v>
          </cell>
          <cell r="D136">
            <v>5304500</v>
          </cell>
          <cell r="E136" t="str">
            <v>LOON LAKE</v>
          </cell>
          <cell r="F136">
            <v>97472</v>
          </cell>
        </row>
        <row r="137">
          <cell r="A137" t="str">
            <v>28144</v>
          </cell>
          <cell r="B137">
            <v>53</v>
          </cell>
          <cell r="C137" t="str">
            <v>WA</v>
          </cell>
          <cell r="D137">
            <v>5304530</v>
          </cell>
          <cell r="E137" t="str">
            <v>LOPEZ</v>
          </cell>
          <cell r="F137">
            <v>83082</v>
          </cell>
        </row>
        <row r="138">
          <cell r="A138" t="str">
            <v>32903</v>
          </cell>
          <cell r="B138">
            <v>53</v>
          </cell>
          <cell r="C138" t="str">
            <v>WA</v>
          </cell>
          <cell r="D138">
            <v>5304550</v>
          </cell>
          <cell r="E138" t="str">
            <v>LUMEN CHARTER</v>
          </cell>
          <cell r="F138">
            <v>18874</v>
          </cell>
        </row>
        <row r="139">
          <cell r="A139" t="str">
            <v>20406</v>
          </cell>
          <cell r="B139">
            <v>53</v>
          </cell>
          <cell r="C139" t="str">
            <v>WA</v>
          </cell>
          <cell r="D139">
            <v>5304590</v>
          </cell>
          <cell r="E139" t="str">
            <v>LYLE</v>
          </cell>
          <cell r="F139">
            <v>233017</v>
          </cell>
        </row>
        <row r="140">
          <cell r="A140" t="str">
            <v>37504</v>
          </cell>
          <cell r="B140">
            <v>53</v>
          </cell>
          <cell r="C140" t="str">
            <v>WA</v>
          </cell>
          <cell r="D140">
            <v>5304620</v>
          </cell>
          <cell r="E140" t="str">
            <v>LYNDEN</v>
          </cell>
          <cell r="F140">
            <v>411240</v>
          </cell>
        </row>
        <row r="141">
          <cell r="A141" t="str">
            <v>39120</v>
          </cell>
          <cell r="B141">
            <v>53</v>
          </cell>
          <cell r="C141" t="str">
            <v>WA</v>
          </cell>
          <cell r="D141">
            <v>5304650</v>
          </cell>
          <cell r="E141" t="str">
            <v>MABTON</v>
          </cell>
          <cell r="F141">
            <v>361458</v>
          </cell>
        </row>
        <row r="142">
          <cell r="A142" t="str">
            <v>09207</v>
          </cell>
          <cell r="B142">
            <v>53</v>
          </cell>
          <cell r="C142" t="str">
            <v>WA</v>
          </cell>
          <cell r="D142">
            <v>5304710</v>
          </cell>
          <cell r="E142" t="str">
            <v>MANSFIELD</v>
          </cell>
          <cell r="F142">
            <v>46538</v>
          </cell>
        </row>
        <row r="143">
          <cell r="A143" t="str">
            <v>04019</v>
          </cell>
          <cell r="B143">
            <v>53</v>
          </cell>
          <cell r="C143" t="str">
            <v>WA</v>
          </cell>
          <cell r="D143">
            <v>5304740</v>
          </cell>
          <cell r="E143" t="str">
            <v>MANSON</v>
          </cell>
          <cell r="F143">
            <v>108161</v>
          </cell>
        </row>
        <row r="144">
          <cell r="A144" t="str">
            <v>23311</v>
          </cell>
          <cell r="B144">
            <v>53</v>
          </cell>
          <cell r="C144" t="str">
            <v>WA</v>
          </cell>
          <cell r="D144">
            <v>5304800</v>
          </cell>
          <cell r="E144" t="str">
            <v>MARY M KNIGHT</v>
          </cell>
          <cell r="F144">
            <v>127402</v>
          </cell>
        </row>
        <row r="145">
          <cell r="A145" t="str">
            <v>33207</v>
          </cell>
          <cell r="B145">
            <v>53</v>
          </cell>
          <cell r="C145" t="str">
            <v>WA</v>
          </cell>
          <cell r="D145">
            <v>5304830</v>
          </cell>
          <cell r="E145" t="str">
            <v>MARY WALKER</v>
          </cell>
          <cell r="F145">
            <v>317931</v>
          </cell>
        </row>
        <row r="146">
          <cell r="A146" t="str">
            <v>31025</v>
          </cell>
          <cell r="B146">
            <v>53</v>
          </cell>
          <cell r="C146" t="str">
            <v>WA</v>
          </cell>
          <cell r="D146">
            <v>5304860</v>
          </cell>
          <cell r="E146" t="str">
            <v>MARYSVILLE</v>
          </cell>
          <cell r="F146">
            <v>1976720</v>
          </cell>
        </row>
        <row r="147">
          <cell r="A147" t="str">
            <v>14065</v>
          </cell>
          <cell r="B147">
            <v>53</v>
          </cell>
          <cell r="C147" t="str">
            <v>WA</v>
          </cell>
          <cell r="D147">
            <v>5304890</v>
          </cell>
          <cell r="E147" t="str">
            <v>MCCLEARY</v>
          </cell>
          <cell r="F147">
            <v>122072</v>
          </cell>
        </row>
        <row r="148">
          <cell r="A148" t="str">
            <v>32354</v>
          </cell>
          <cell r="B148">
            <v>53</v>
          </cell>
          <cell r="C148" t="str">
            <v>WA</v>
          </cell>
          <cell r="D148">
            <v>5304920</v>
          </cell>
          <cell r="E148" t="str">
            <v>MEAD</v>
          </cell>
          <cell r="F148">
            <v>1330751</v>
          </cell>
        </row>
        <row r="149">
          <cell r="A149" t="str">
            <v>32326</v>
          </cell>
          <cell r="B149">
            <v>53</v>
          </cell>
          <cell r="C149" t="str">
            <v>WA</v>
          </cell>
          <cell r="D149">
            <v>5304950</v>
          </cell>
          <cell r="E149" t="str">
            <v>MEDICAL LAKE</v>
          </cell>
          <cell r="F149">
            <v>262093</v>
          </cell>
        </row>
        <row r="150">
          <cell r="A150" t="str">
            <v>17400</v>
          </cell>
          <cell r="B150">
            <v>53</v>
          </cell>
          <cell r="C150" t="str">
            <v>WA</v>
          </cell>
          <cell r="D150">
            <v>5304980</v>
          </cell>
          <cell r="E150" t="str">
            <v>MERCER ISLAND</v>
          </cell>
          <cell r="F150">
            <v>117082</v>
          </cell>
        </row>
        <row r="151">
          <cell r="A151" t="str">
            <v>37505</v>
          </cell>
          <cell r="B151">
            <v>53</v>
          </cell>
          <cell r="C151" t="str">
            <v>WA</v>
          </cell>
          <cell r="D151">
            <v>5305010</v>
          </cell>
          <cell r="E151" t="str">
            <v>MERIDIAN</v>
          </cell>
          <cell r="F151">
            <v>278022</v>
          </cell>
        </row>
        <row r="152">
          <cell r="A152" t="str">
            <v>24350</v>
          </cell>
          <cell r="B152">
            <v>53</v>
          </cell>
          <cell r="C152" t="str">
            <v>WA</v>
          </cell>
          <cell r="D152">
            <v>5305020</v>
          </cell>
          <cell r="E152" t="str">
            <v>METHOW VALLEY</v>
          </cell>
          <cell r="F152">
            <v>222233</v>
          </cell>
        </row>
        <row r="153">
          <cell r="A153" t="str">
            <v>30031</v>
          </cell>
          <cell r="B153">
            <v>53</v>
          </cell>
          <cell r="C153" t="str">
            <v>WA</v>
          </cell>
          <cell r="D153">
            <v>5305040</v>
          </cell>
          <cell r="E153" t="str">
            <v>MILL A</v>
          </cell>
          <cell r="F153">
            <v>16065</v>
          </cell>
        </row>
        <row r="154">
          <cell r="A154" t="str">
            <v>31103</v>
          </cell>
          <cell r="B154">
            <v>53</v>
          </cell>
          <cell r="C154" t="str">
            <v>WA</v>
          </cell>
          <cell r="D154">
            <v>5305130</v>
          </cell>
          <cell r="E154" t="str">
            <v>MONROE</v>
          </cell>
          <cell r="F154">
            <v>578293</v>
          </cell>
        </row>
        <row r="155">
          <cell r="A155" t="str">
            <v>14066</v>
          </cell>
          <cell r="B155">
            <v>53</v>
          </cell>
          <cell r="C155" t="str">
            <v>WA</v>
          </cell>
          <cell r="D155">
            <v>5305160</v>
          </cell>
          <cell r="E155" t="str">
            <v>MONTESANO</v>
          </cell>
          <cell r="F155">
            <v>338497</v>
          </cell>
        </row>
        <row r="156">
          <cell r="A156" t="str">
            <v>21214</v>
          </cell>
          <cell r="B156">
            <v>53</v>
          </cell>
          <cell r="C156" t="str">
            <v>WA</v>
          </cell>
          <cell r="D156">
            <v>5305190</v>
          </cell>
          <cell r="E156" t="str">
            <v>MORTON</v>
          </cell>
          <cell r="F156">
            <v>87925</v>
          </cell>
        </row>
        <row r="157">
          <cell r="A157" t="str">
            <v>13161</v>
          </cell>
          <cell r="B157">
            <v>53</v>
          </cell>
          <cell r="C157" t="str">
            <v>WA</v>
          </cell>
          <cell r="D157">
            <v>5305220</v>
          </cell>
          <cell r="E157" t="str">
            <v>MOSES LAKE</v>
          </cell>
          <cell r="F157">
            <v>2585077</v>
          </cell>
        </row>
        <row r="158">
          <cell r="A158" t="str">
            <v>21206</v>
          </cell>
          <cell r="B158">
            <v>53</v>
          </cell>
          <cell r="C158" t="str">
            <v>WA</v>
          </cell>
          <cell r="D158">
            <v>5305250</v>
          </cell>
          <cell r="E158" t="str">
            <v>MOSSYROCK</v>
          </cell>
          <cell r="F158">
            <v>174637</v>
          </cell>
        </row>
        <row r="159">
          <cell r="A159" t="str">
            <v>39209</v>
          </cell>
          <cell r="B159">
            <v>53</v>
          </cell>
          <cell r="C159" t="str">
            <v>WA</v>
          </cell>
          <cell r="D159">
            <v>5305280</v>
          </cell>
          <cell r="E159" t="str">
            <v>MOUNT ADAMS</v>
          </cell>
          <cell r="F159">
            <v>449809</v>
          </cell>
        </row>
        <row r="160">
          <cell r="A160" t="str">
            <v>37507</v>
          </cell>
          <cell r="B160">
            <v>53</v>
          </cell>
          <cell r="C160" t="str">
            <v>WA</v>
          </cell>
          <cell r="D160">
            <v>5305310</v>
          </cell>
          <cell r="E160" t="str">
            <v>MOUNT BAKER</v>
          </cell>
          <cell r="F160">
            <v>681687</v>
          </cell>
        </row>
        <row r="161">
          <cell r="A161" t="str">
            <v>30029</v>
          </cell>
          <cell r="B161">
            <v>53</v>
          </cell>
          <cell r="C161" t="str">
            <v>WA</v>
          </cell>
          <cell r="D161">
            <v>5305340</v>
          </cell>
          <cell r="E161" t="str">
            <v>MOUNT PLEASANT</v>
          </cell>
          <cell r="F161">
            <v>0</v>
          </cell>
        </row>
        <row r="162">
          <cell r="A162" t="str">
            <v>29320</v>
          </cell>
          <cell r="B162">
            <v>53</v>
          </cell>
          <cell r="C162" t="str">
            <v>WA</v>
          </cell>
          <cell r="D162">
            <v>5305400</v>
          </cell>
          <cell r="E162" t="str">
            <v>MOUNT VERNON</v>
          </cell>
          <cell r="F162">
            <v>2096469</v>
          </cell>
        </row>
        <row r="163">
          <cell r="A163" t="str">
            <v>31006</v>
          </cell>
          <cell r="B163">
            <v>53</v>
          </cell>
          <cell r="C163" t="str">
            <v>WA</v>
          </cell>
          <cell r="D163">
            <v>5305430</v>
          </cell>
          <cell r="E163" t="str">
            <v>MUKILTEO</v>
          </cell>
          <cell r="F163">
            <v>3417488</v>
          </cell>
        </row>
        <row r="164">
          <cell r="A164" t="str">
            <v>39003</v>
          </cell>
          <cell r="B164">
            <v>53</v>
          </cell>
          <cell r="C164" t="str">
            <v>WA</v>
          </cell>
          <cell r="D164">
            <v>5305460</v>
          </cell>
          <cell r="E164" t="str">
            <v>NACHES VALLEY</v>
          </cell>
          <cell r="F164">
            <v>295249</v>
          </cell>
        </row>
        <row r="165">
          <cell r="A165" t="str">
            <v>21014</v>
          </cell>
          <cell r="B165">
            <v>53</v>
          </cell>
          <cell r="C165" t="str">
            <v>WA</v>
          </cell>
          <cell r="D165">
            <v>5305490</v>
          </cell>
          <cell r="E165" t="str">
            <v>NAPAVINE</v>
          </cell>
          <cell r="F165">
            <v>212026</v>
          </cell>
        </row>
        <row r="166">
          <cell r="A166" t="str">
            <v>25155</v>
          </cell>
          <cell r="B166">
            <v>53</v>
          </cell>
          <cell r="C166" t="str">
            <v>WA</v>
          </cell>
          <cell r="D166">
            <v>5305520</v>
          </cell>
          <cell r="E166" t="str">
            <v>NASELLE-GRAYS</v>
          </cell>
          <cell r="F166">
            <v>77699</v>
          </cell>
        </row>
        <row r="167">
          <cell r="A167" t="str">
            <v>24014</v>
          </cell>
          <cell r="B167">
            <v>53</v>
          </cell>
          <cell r="C167" t="str">
            <v>WA</v>
          </cell>
          <cell r="D167">
            <v>5305550</v>
          </cell>
          <cell r="E167" t="str">
            <v>NESPELEM</v>
          </cell>
          <cell r="F167">
            <v>139793</v>
          </cell>
        </row>
        <row r="168">
          <cell r="A168" t="str">
            <v>26056</v>
          </cell>
          <cell r="B168">
            <v>53</v>
          </cell>
          <cell r="C168" t="str">
            <v>WA</v>
          </cell>
          <cell r="D168">
            <v>5305610</v>
          </cell>
          <cell r="E168" t="str">
            <v>NEWPORT</v>
          </cell>
          <cell r="F168">
            <v>490902</v>
          </cell>
        </row>
        <row r="169">
          <cell r="A169" t="str">
            <v>32325</v>
          </cell>
          <cell r="B169">
            <v>53</v>
          </cell>
          <cell r="C169" t="str">
            <v>WA</v>
          </cell>
          <cell r="D169">
            <v>5305640</v>
          </cell>
          <cell r="E169" t="str">
            <v>NINE MILE FALLS</v>
          </cell>
          <cell r="F169">
            <v>493276</v>
          </cell>
        </row>
        <row r="170">
          <cell r="A170" t="str">
            <v>37506</v>
          </cell>
          <cell r="B170">
            <v>53</v>
          </cell>
          <cell r="C170" t="str">
            <v>WA</v>
          </cell>
          <cell r="D170">
            <v>5305670</v>
          </cell>
          <cell r="E170" t="str">
            <v>NOOKSACK VALLEY</v>
          </cell>
          <cell r="F170">
            <v>351294</v>
          </cell>
        </row>
        <row r="171">
          <cell r="A171" t="str">
            <v>14064</v>
          </cell>
          <cell r="B171">
            <v>53</v>
          </cell>
          <cell r="C171" t="str">
            <v>WA</v>
          </cell>
          <cell r="D171">
            <v>5305700</v>
          </cell>
          <cell r="E171" t="str">
            <v>NORTH BEACH</v>
          </cell>
          <cell r="F171">
            <v>167564</v>
          </cell>
        </row>
        <row r="172">
          <cell r="A172" t="str">
            <v>11051</v>
          </cell>
          <cell r="B172">
            <v>53</v>
          </cell>
          <cell r="C172" t="str">
            <v>WA</v>
          </cell>
          <cell r="D172">
            <v>5305730</v>
          </cell>
          <cell r="E172" t="str">
            <v>NORTH FRANKLIN</v>
          </cell>
          <cell r="F172">
            <v>861505</v>
          </cell>
        </row>
        <row r="173">
          <cell r="A173" t="str">
            <v>18400</v>
          </cell>
          <cell r="B173">
            <v>53</v>
          </cell>
          <cell r="C173" t="str">
            <v>WA</v>
          </cell>
          <cell r="D173">
            <v>5305760</v>
          </cell>
          <cell r="E173" t="str">
            <v>NORTH KITSAP</v>
          </cell>
          <cell r="F173">
            <v>777592</v>
          </cell>
        </row>
        <row r="174">
          <cell r="A174" t="str">
            <v>23403</v>
          </cell>
          <cell r="B174">
            <v>53</v>
          </cell>
          <cell r="C174" t="str">
            <v>WA</v>
          </cell>
          <cell r="D174">
            <v>5305790</v>
          </cell>
          <cell r="E174" t="str">
            <v>NORTH MASON</v>
          </cell>
          <cell r="F174">
            <v>606692</v>
          </cell>
        </row>
        <row r="175">
          <cell r="A175" t="str">
            <v>25200</v>
          </cell>
          <cell r="B175">
            <v>53</v>
          </cell>
          <cell r="C175" t="str">
            <v>WA</v>
          </cell>
          <cell r="D175">
            <v>5305820</v>
          </cell>
          <cell r="E175" t="str">
            <v>NORTH RIVER</v>
          </cell>
          <cell r="F175">
            <v>17660</v>
          </cell>
        </row>
        <row r="176">
          <cell r="A176" t="str">
            <v>34003</v>
          </cell>
          <cell r="B176">
            <v>53</v>
          </cell>
          <cell r="C176" t="str">
            <v>WA</v>
          </cell>
          <cell r="D176">
            <v>5305850</v>
          </cell>
          <cell r="E176" t="str">
            <v>NORTH THURSTON</v>
          </cell>
          <cell r="F176">
            <v>2708819</v>
          </cell>
        </row>
        <row r="177">
          <cell r="A177" t="str">
            <v>33211</v>
          </cell>
          <cell r="B177">
            <v>53</v>
          </cell>
          <cell r="C177" t="str">
            <v>WA</v>
          </cell>
          <cell r="D177">
            <v>5305880</v>
          </cell>
          <cell r="E177" t="str">
            <v>NORTHPORT</v>
          </cell>
          <cell r="F177">
            <v>95959</v>
          </cell>
        </row>
        <row r="178">
          <cell r="A178" t="str">
            <v>17417</v>
          </cell>
          <cell r="B178">
            <v>53</v>
          </cell>
          <cell r="C178" t="str">
            <v>WA</v>
          </cell>
          <cell r="D178">
            <v>5305910</v>
          </cell>
          <cell r="E178" t="str">
            <v>NORTHSHORE</v>
          </cell>
          <cell r="F178">
            <v>640639</v>
          </cell>
        </row>
        <row r="179">
          <cell r="A179" t="str">
            <v>15201</v>
          </cell>
          <cell r="B179">
            <v>53</v>
          </cell>
          <cell r="C179" t="str">
            <v>WA</v>
          </cell>
          <cell r="D179">
            <v>5305940</v>
          </cell>
          <cell r="E179" t="str">
            <v>OAK HARBOR</v>
          </cell>
          <cell r="F179">
            <v>890066</v>
          </cell>
        </row>
        <row r="180">
          <cell r="A180" t="str">
            <v>38324</v>
          </cell>
          <cell r="B180">
            <v>53</v>
          </cell>
          <cell r="C180" t="str">
            <v>WA</v>
          </cell>
          <cell r="D180">
            <v>5305970</v>
          </cell>
          <cell r="E180" t="str">
            <v>OAKESDALE</v>
          </cell>
          <cell r="F180">
            <v>14480</v>
          </cell>
        </row>
        <row r="181">
          <cell r="A181" t="str">
            <v>14400</v>
          </cell>
          <cell r="B181">
            <v>53</v>
          </cell>
          <cell r="C181" t="str">
            <v>WA</v>
          </cell>
          <cell r="D181">
            <v>5306000</v>
          </cell>
          <cell r="E181" t="str">
            <v>OAKVILLE</v>
          </cell>
          <cell r="F181">
            <v>176627</v>
          </cell>
        </row>
        <row r="182">
          <cell r="A182" t="str">
            <v>25101</v>
          </cell>
          <cell r="B182">
            <v>53</v>
          </cell>
          <cell r="C182" t="str">
            <v>WA</v>
          </cell>
          <cell r="D182">
            <v>5306060</v>
          </cell>
          <cell r="E182" t="str">
            <v>OCEAN BEACH</v>
          </cell>
          <cell r="F182">
            <v>345211</v>
          </cell>
        </row>
        <row r="183">
          <cell r="A183" t="str">
            <v>14172</v>
          </cell>
          <cell r="B183">
            <v>53</v>
          </cell>
          <cell r="C183" t="str">
            <v>WA</v>
          </cell>
          <cell r="D183">
            <v>5306090</v>
          </cell>
          <cell r="E183" t="str">
            <v>OCOSTA</v>
          </cell>
          <cell r="F183">
            <v>252169</v>
          </cell>
        </row>
        <row r="184">
          <cell r="A184" t="str">
            <v>22105</v>
          </cell>
          <cell r="B184">
            <v>53</v>
          </cell>
          <cell r="C184" t="str">
            <v>WA</v>
          </cell>
          <cell r="D184">
            <v>5306120</v>
          </cell>
          <cell r="E184" t="str">
            <v>ODESSA</v>
          </cell>
          <cell r="F184">
            <v>57902</v>
          </cell>
        </row>
        <row r="185">
          <cell r="A185" t="str">
            <v>24105</v>
          </cell>
          <cell r="B185">
            <v>53</v>
          </cell>
          <cell r="C185" t="str">
            <v>WA</v>
          </cell>
          <cell r="D185">
            <v>5306150</v>
          </cell>
          <cell r="E185" t="str">
            <v>OKANOGAN</v>
          </cell>
          <cell r="F185">
            <v>543110</v>
          </cell>
        </row>
        <row r="186">
          <cell r="A186" t="str">
            <v>34111</v>
          </cell>
          <cell r="B186">
            <v>53</v>
          </cell>
          <cell r="C186" t="str">
            <v>WA</v>
          </cell>
          <cell r="D186">
            <v>5306180</v>
          </cell>
          <cell r="E186" t="str">
            <v>OLYMPIA</v>
          </cell>
          <cell r="F186">
            <v>1680651</v>
          </cell>
        </row>
        <row r="187">
          <cell r="A187" t="str">
            <v>24019</v>
          </cell>
          <cell r="B187">
            <v>53</v>
          </cell>
          <cell r="C187" t="str">
            <v>WA</v>
          </cell>
          <cell r="D187">
            <v>5306220</v>
          </cell>
          <cell r="E187" t="str">
            <v>OMAK</v>
          </cell>
          <cell r="F187">
            <v>644864</v>
          </cell>
        </row>
        <row r="188">
          <cell r="A188" t="str">
            <v>21300</v>
          </cell>
          <cell r="B188">
            <v>53</v>
          </cell>
          <cell r="C188" t="str">
            <v>WA</v>
          </cell>
          <cell r="D188">
            <v>5306240</v>
          </cell>
          <cell r="E188" t="str">
            <v>ONALASKA</v>
          </cell>
          <cell r="F188">
            <v>131771</v>
          </cell>
        </row>
        <row r="189">
          <cell r="A189" t="str">
            <v>33030</v>
          </cell>
          <cell r="B189">
            <v>53</v>
          </cell>
          <cell r="C189" t="str">
            <v>WA</v>
          </cell>
          <cell r="D189">
            <v>5306270</v>
          </cell>
          <cell r="E189" t="str">
            <v>ONION CREEK</v>
          </cell>
          <cell r="F189">
            <v>36246</v>
          </cell>
        </row>
        <row r="190">
          <cell r="A190" t="str">
            <v>28137</v>
          </cell>
          <cell r="B190">
            <v>53</v>
          </cell>
          <cell r="C190" t="str">
            <v>WA</v>
          </cell>
          <cell r="D190">
            <v>5306300</v>
          </cell>
          <cell r="E190" t="str">
            <v>ORCAS ISLAND</v>
          </cell>
          <cell r="F190">
            <v>106424</v>
          </cell>
        </row>
        <row r="191">
          <cell r="A191" t="str">
            <v>32123</v>
          </cell>
          <cell r="B191">
            <v>53</v>
          </cell>
          <cell r="C191" t="str">
            <v>WA</v>
          </cell>
          <cell r="D191">
            <v>5306330</v>
          </cell>
          <cell r="E191" t="str">
            <v>ORCHARD PRAIRIE</v>
          </cell>
          <cell r="F191">
            <v>25160</v>
          </cell>
        </row>
        <row r="192">
          <cell r="A192" t="str">
            <v>10065</v>
          </cell>
          <cell r="B192">
            <v>53</v>
          </cell>
          <cell r="C192" t="str">
            <v>WA</v>
          </cell>
          <cell r="D192">
            <v>5306360</v>
          </cell>
          <cell r="E192" t="str">
            <v>ORIENT</v>
          </cell>
          <cell r="F192">
            <v>37576</v>
          </cell>
        </row>
        <row r="193">
          <cell r="A193" t="str">
            <v>09013</v>
          </cell>
          <cell r="B193">
            <v>53</v>
          </cell>
          <cell r="C193" t="str">
            <v>WA</v>
          </cell>
          <cell r="D193">
            <v>5306390</v>
          </cell>
          <cell r="E193" t="str">
            <v>ORONDO</v>
          </cell>
          <cell r="F193">
            <v>133007</v>
          </cell>
        </row>
        <row r="194">
          <cell r="A194" t="str">
            <v>24410</v>
          </cell>
          <cell r="B194">
            <v>53</v>
          </cell>
          <cell r="C194" t="str">
            <v>WA</v>
          </cell>
          <cell r="D194">
            <v>5306420</v>
          </cell>
          <cell r="E194" t="str">
            <v>OROVILLE</v>
          </cell>
          <cell r="F194">
            <v>518184</v>
          </cell>
        </row>
        <row r="195">
          <cell r="A195" t="str">
            <v>27344</v>
          </cell>
          <cell r="B195">
            <v>53</v>
          </cell>
          <cell r="C195" t="str">
            <v>WA</v>
          </cell>
          <cell r="D195">
            <v>5306450</v>
          </cell>
          <cell r="E195" t="str">
            <v>ORTING</v>
          </cell>
          <cell r="F195">
            <v>361000</v>
          </cell>
        </row>
        <row r="196">
          <cell r="A196" t="str">
            <v>01147</v>
          </cell>
          <cell r="B196">
            <v>53</v>
          </cell>
          <cell r="C196" t="str">
            <v>WA</v>
          </cell>
          <cell r="D196">
            <v>5306480</v>
          </cell>
          <cell r="E196" t="str">
            <v>OTHELLO</v>
          </cell>
          <cell r="F196">
            <v>1878930</v>
          </cell>
        </row>
        <row r="197">
          <cell r="A197" t="str">
            <v>09102</v>
          </cell>
          <cell r="B197">
            <v>53</v>
          </cell>
          <cell r="C197" t="str">
            <v>WA</v>
          </cell>
          <cell r="D197">
            <v>5306510</v>
          </cell>
          <cell r="E197" t="str">
            <v>PALISADES</v>
          </cell>
          <cell r="F197">
            <v>18647</v>
          </cell>
        </row>
        <row r="198">
          <cell r="A198" t="str">
            <v>38301</v>
          </cell>
          <cell r="B198">
            <v>53</v>
          </cell>
          <cell r="C198" t="str">
            <v>WA</v>
          </cell>
          <cell r="D198">
            <v>5306540</v>
          </cell>
          <cell r="E198" t="str">
            <v>PALOUSE</v>
          </cell>
          <cell r="F198">
            <v>24525</v>
          </cell>
        </row>
        <row r="199">
          <cell r="A199" t="str">
            <v>11001</v>
          </cell>
          <cell r="B199">
            <v>53</v>
          </cell>
          <cell r="C199" t="str">
            <v>WA</v>
          </cell>
          <cell r="D199">
            <v>5306570</v>
          </cell>
          <cell r="E199" t="str">
            <v>PASCO</v>
          </cell>
          <cell r="F199">
            <v>6590699</v>
          </cell>
        </row>
        <row r="200">
          <cell r="A200" t="str">
            <v>24122</v>
          </cell>
          <cell r="B200">
            <v>53</v>
          </cell>
          <cell r="C200" t="str">
            <v>WA</v>
          </cell>
          <cell r="D200">
            <v>5306600</v>
          </cell>
          <cell r="E200" t="str">
            <v>PATEROS</v>
          </cell>
          <cell r="F200">
            <v>75219</v>
          </cell>
        </row>
        <row r="201">
          <cell r="A201" t="str">
            <v>03050</v>
          </cell>
          <cell r="B201">
            <v>53</v>
          </cell>
          <cell r="C201" t="str">
            <v>WA</v>
          </cell>
          <cell r="D201">
            <v>5306630</v>
          </cell>
          <cell r="E201" t="str">
            <v>PATERSON</v>
          </cell>
          <cell r="F201">
            <v>18824</v>
          </cell>
        </row>
        <row r="202">
          <cell r="A202" t="str">
            <v>21301</v>
          </cell>
          <cell r="B202">
            <v>53</v>
          </cell>
          <cell r="C202" t="str">
            <v>WA</v>
          </cell>
          <cell r="D202">
            <v>5306660</v>
          </cell>
          <cell r="E202" t="str">
            <v>PE ELL</v>
          </cell>
          <cell r="F202">
            <v>39405</v>
          </cell>
        </row>
        <row r="203">
          <cell r="A203" t="str">
            <v>27401</v>
          </cell>
          <cell r="B203">
            <v>53</v>
          </cell>
          <cell r="C203" t="str">
            <v>WA</v>
          </cell>
          <cell r="D203">
            <v>5306690</v>
          </cell>
          <cell r="E203" t="str">
            <v>PENINSULA</v>
          </cell>
          <cell r="F203">
            <v>851441</v>
          </cell>
        </row>
        <row r="204">
          <cell r="A204" t="str">
            <v>04901</v>
          </cell>
          <cell r="B204">
            <v>54</v>
          </cell>
          <cell r="C204" t="str">
            <v>WA</v>
          </cell>
          <cell r="D204">
            <v>5306770</v>
          </cell>
          <cell r="E204" t="str">
            <v>PINNACLE PREP CHARTER</v>
          </cell>
          <cell r="F204">
            <v>31677</v>
          </cell>
        </row>
        <row r="205">
          <cell r="A205" t="str">
            <v>23402</v>
          </cell>
          <cell r="B205">
            <v>53</v>
          </cell>
          <cell r="C205" t="str">
            <v>WA</v>
          </cell>
          <cell r="D205">
            <v>5306750</v>
          </cell>
          <cell r="E205" t="str">
            <v>PIONEER</v>
          </cell>
          <cell r="F205">
            <v>433522</v>
          </cell>
        </row>
        <row r="206">
          <cell r="A206" t="str">
            <v>12110</v>
          </cell>
          <cell r="B206">
            <v>53</v>
          </cell>
          <cell r="C206" t="str">
            <v>WA</v>
          </cell>
          <cell r="D206">
            <v>5306780</v>
          </cell>
          <cell r="E206" t="str">
            <v>POMEROY</v>
          </cell>
          <cell r="F206">
            <v>90975</v>
          </cell>
        </row>
        <row r="207">
          <cell r="A207" t="str">
            <v>05121</v>
          </cell>
          <cell r="B207">
            <v>53</v>
          </cell>
          <cell r="C207" t="str">
            <v>WA</v>
          </cell>
          <cell r="D207">
            <v>5306820</v>
          </cell>
          <cell r="E207" t="str">
            <v>PORT ANGELES</v>
          </cell>
          <cell r="F207">
            <v>1378145</v>
          </cell>
        </row>
        <row r="208">
          <cell r="A208" t="str">
            <v>16050</v>
          </cell>
          <cell r="B208">
            <v>53</v>
          </cell>
          <cell r="C208" t="str">
            <v>WA</v>
          </cell>
          <cell r="D208">
            <v>5306840</v>
          </cell>
          <cell r="E208" t="str">
            <v>PORT TOWNSEND</v>
          </cell>
          <cell r="F208">
            <v>596053</v>
          </cell>
        </row>
        <row r="209">
          <cell r="A209" t="str">
            <v>36402</v>
          </cell>
          <cell r="B209">
            <v>53</v>
          </cell>
          <cell r="C209" t="str">
            <v>WA</v>
          </cell>
          <cell r="D209">
            <v>5306870</v>
          </cell>
          <cell r="E209" t="str">
            <v>PRESCOTT</v>
          </cell>
          <cell r="F209">
            <v>72780</v>
          </cell>
        </row>
        <row r="210">
          <cell r="A210" t="str">
            <v>32907</v>
          </cell>
          <cell r="B210">
            <v>53</v>
          </cell>
          <cell r="C210" t="str">
            <v>WA</v>
          </cell>
          <cell r="D210">
            <v>5306890</v>
          </cell>
          <cell r="E210" t="str">
            <v>PRIDE PREP CHARTER</v>
          </cell>
          <cell r="F210">
            <v>271392</v>
          </cell>
        </row>
        <row r="211">
          <cell r="A211" t="str">
            <v>03116</v>
          </cell>
          <cell r="B211">
            <v>53</v>
          </cell>
          <cell r="C211" t="str">
            <v>WA</v>
          </cell>
          <cell r="D211">
            <v>5306900</v>
          </cell>
          <cell r="E211" t="str">
            <v>PROSSER</v>
          </cell>
          <cell r="F211">
            <v>1004002</v>
          </cell>
        </row>
        <row r="212">
          <cell r="A212" t="str">
            <v>38267</v>
          </cell>
          <cell r="B212">
            <v>53</v>
          </cell>
          <cell r="C212" t="str">
            <v>WA</v>
          </cell>
          <cell r="D212">
            <v>5306930</v>
          </cell>
          <cell r="E212" t="str">
            <v>PULLMAN</v>
          </cell>
          <cell r="F212">
            <v>536635</v>
          </cell>
        </row>
        <row r="213">
          <cell r="A213" t="str">
            <v>38901</v>
          </cell>
          <cell r="B213">
            <v>54</v>
          </cell>
          <cell r="C213" t="str">
            <v>WA</v>
          </cell>
          <cell r="D213">
            <v>5306940</v>
          </cell>
          <cell r="E213" t="str">
            <v>PULLMAN MONTESSORI CHARTER</v>
          </cell>
          <cell r="F213">
            <v>16512</v>
          </cell>
        </row>
        <row r="214">
          <cell r="A214" t="str">
            <v>27003</v>
          </cell>
          <cell r="B214">
            <v>53</v>
          </cell>
          <cell r="C214" t="str">
            <v>WA</v>
          </cell>
          <cell r="D214">
            <v>5306960</v>
          </cell>
          <cell r="E214" t="str">
            <v>PUYALLUP</v>
          </cell>
          <cell r="F214">
            <v>3281219</v>
          </cell>
        </row>
        <row r="215">
          <cell r="A215" t="str">
            <v>16020</v>
          </cell>
          <cell r="B215">
            <v>53</v>
          </cell>
          <cell r="C215" t="str">
            <v>WA</v>
          </cell>
          <cell r="D215">
            <v>5301380</v>
          </cell>
          <cell r="E215" t="str">
            <v>QUEETS-CLEARWATER</v>
          </cell>
          <cell r="F215">
            <v>33876</v>
          </cell>
        </row>
        <row r="216">
          <cell r="A216" t="str">
            <v>16048</v>
          </cell>
          <cell r="B216">
            <v>53</v>
          </cell>
          <cell r="C216" t="str">
            <v>WA</v>
          </cell>
          <cell r="D216">
            <v>5306990</v>
          </cell>
          <cell r="E216" t="str">
            <v>QUILCENE</v>
          </cell>
          <cell r="F216">
            <v>47475</v>
          </cell>
        </row>
        <row r="217">
          <cell r="A217" t="str">
            <v>05402</v>
          </cell>
          <cell r="B217">
            <v>53</v>
          </cell>
          <cell r="C217" t="str">
            <v>WA</v>
          </cell>
          <cell r="D217">
            <v>5307020</v>
          </cell>
          <cell r="E217" t="str">
            <v>QUILLAYUTE VALLEY</v>
          </cell>
          <cell r="F217">
            <v>560552</v>
          </cell>
        </row>
        <row r="218">
          <cell r="A218" t="str">
            <v>14097</v>
          </cell>
          <cell r="B218">
            <v>53</v>
          </cell>
          <cell r="C218" t="str">
            <v>WA</v>
          </cell>
          <cell r="D218">
            <v>5307050</v>
          </cell>
          <cell r="E218" t="str">
            <v>QUINAULT</v>
          </cell>
          <cell r="F218">
            <v>63066</v>
          </cell>
        </row>
        <row r="219">
          <cell r="A219" t="str">
            <v>13144</v>
          </cell>
          <cell r="B219">
            <v>53</v>
          </cell>
          <cell r="C219" t="str">
            <v>WA</v>
          </cell>
          <cell r="D219">
            <v>5307080</v>
          </cell>
          <cell r="E219" t="str">
            <v>QUINCY</v>
          </cell>
          <cell r="F219">
            <v>1250650</v>
          </cell>
        </row>
        <row r="220">
          <cell r="A220" t="str">
            <v>34307</v>
          </cell>
          <cell r="B220">
            <v>53</v>
          </cell>
          <cell r="C220" t="str">
            <v>WA</v>
          </cell>
          <cell r="D220">
            <v>5307110</v>
          </cell>
          <cell r="E220" t="str">
            <v>RAINIER</v>
          </cell>
          <cell r="F220">
            <v>139011</v>
          </cell>
        </row>
        <row r="221">
          <cell r="A221" t="str">
            <v>17908</v>
          </cell>
          <cell r="B221">
            <v>53</v>
          </cell>
          <cell r="C221" t="str">
            <v>WA</v>
          </cell>
          <cell r="D221">
            <v>5307120</v>
          </cell>
          <cell r="E221" t="str">
            <v>RAINIER PREP CHARTER</v>
          </cell>
          <cell r="F221">
            <v>134582</v>
          </cell>
        </row>
        <row r="222">
          <cell r="A222" t="str">
            <v>17910</v>
          </cell>
          <cell r="B222">
            <v>53</v>
          </cell>
          <cell r="C222" t="str">
            <v>WA</v>
          </cell>
          <cell r="D222">
            <v>5303280</v>
          </cell>
          <cell r="E222" t="str">
            <v>RAINIER VALLEY CHARTER</v>
          </cell>
          <cell r="F222">
            <v>88000</v>
          </cell>
        </row>
        <row r="223">
          <cell r="A223" t="str">
            <v>25116</v>
          </cell>
          <cell r="B223">
            <v>53</v>
          </cell>
          <cell r="C223" t="str">
            <v>WA</v>
          </cell>
          <cell r="D223">
            <v>5307140</v>
          </cell>
          <cell r="E223" t="str">
            <v>RAYMOND</v>
          </cell>
          <cell r="F223">
            <v>182871</v>
          </cell>
        </row>
        <row r="224">
          <cell r="A224" t="str">
            <v>22009</v>
          </cell>
          <cell r="B224">
            <v>53</v>
          </cell>
          <cell r="C224" t="str">
            <v>WA</v>
          </cell>
          <cell r="D224">
            <v>5307210</v>
          </cell>
          <cell r="E224" t="str">
            <v>REARDAN-EDWALL</v>
          </cell>
          <cell r="F224">
            <v>163627</v>
          </cell>
        </row>
        <row r="225">
          <cell r="A225" t="str">
            <v>17403</v>
          </cell>
          <cell r="B225">
            <v>53</v>
          </cell>
          <cell r="C225" t="str">
            <v>WA</v>
          </cell>
          <cell r="D225">
            <v>5307230</v>
          </cell>
          <cell r="E225" t="str">
            <v>RENTON</v>
          </cell>
          <cell r="F225">
            <v>4447039</v>
          </cell>
        </row>
        <row r="226">
          <cell r="A226" t="str">
            <v>10309</v>
          </cell>
          <cell r="B226">
            <v>53</v>
          </cell>
          <cell r="C226" t="str">
            <v>WA</v>
          </cell>
          <cell r="D226">
            <v>5307260</v>
          </cell>
          <cell r="E226" t="str">
            <v>REPUBLIC</v>
          </cell>
          <cell r="F226">
            <v>93056</v>
          </cell>
        </row>
        <row r="227">
          <cell r="A227" t="str">
            <v>03400</v>
          </cell>
          <cell r="B227">
            <v>53</v>
          </cell>
          <cell r="C227" t="str">
            <v>WA</v>
          </cell>
          <cell r="D227">
            <v>5307320</v>
          </cell>
          <cell r="E227" t="str">
            <v>RICHLAND</v>
          </cell>
          <cell r="F227">
            <v>2732145</v>
          </cell>
        </row>
        <row r="228">
          <cell r="A228" t="str">
            <v>06122</v>
          </cell>
          <cell r="B228">
            <v>53</v>
          </cell>
          <cell r="C228" t="str">
            <v>WA</v>
          </cell>
          <cell r="D228">
            <v>5307350</v>
          </cell>
          <cell r="E228" t="str">
            <v>RIDGEFIELD</v>
          </cell>
          <cell r="F228">
            <v>240373</v>
          </cell>
        </row>
        <row r="229">
          <cell r="A229" t="str">
            <v>01160</v>
          </cell>
          <cell r="B229">
            <v>53</v>
          </cell>
          <cell r="C229" t="str">
            <v>WA</v>
          </cell>
          <cell r="D229">
            <v>5307380</v>
          </cell>
          <cell r="E229" t="str">
            <v>RITZVILLE</v>
          </cell>
          <cell r="F229">
            <v>73850</v>
          </cell>
        </row>
        <row r="230">
          <cell r="A230" t="str">
            <v>32416</v>
          </cell>
          <cell r="B230">
            <v>53</v>
          </cell>
          <cell r="C230" t="str">
            <v>WA</v>
          </cell>
          <cell r="D230">
            <v>5307440</v>
          </cell>
          <cell r="E230" t="str">
            <v>RIVERSIDE</v>
          </cell>
          <cell r="F230">
            <v>426079</v>
          </cell>
        </row>
        <row r="231">
          <cell r="A231" t="str">
            <v>17407</v>
          </cell>
          <cell r="B231">
            <v>53</v>
          </cell>
          <cell r="C231" t="str">
            <v>WA</v>
          </cell>
          <cell r="D231">
            <v>5304560</v>
          </cell>
          <cell r="E231" t="str">
            <v>RIVERVIEW</v>
          </cell>
          <cell r="F231">
            <v>126289</v>
          </cell>
        </row>
        <row r="232">
          <cell r="A232" t="str">
            <v>34401</v>
          </cell>
          <cell r="B232">
            <v>53</v>
          </cell>
          <cell r="C232" t="str">
            <v>WA</v>
          </cell>
          <cell r="D232">
            <v>5307470</v>
          </cell>
          <cell r="E232" t="str">
            <v>ROCHESTER</v>
          </cell>
          <cell r="F232">
            <v>726467</v>
          </cell>
        </row>
        <row r="233">
          <cell r="A233" t="str">
            <v>20403</v>
          </cell>
          <cell r="B233">
            <v>53</v>
          </cell>
          <cell r="C233" t="str">
            <v>WA</v>
          </cell>
          <cell r="D233">
            <v>5307530</v>
          </cell>
          <cell r="E233" t="str">
            <v>ROOSEVELT</v>
          </cell>
          <cell r="F233">
            <v>1091</v>
          </cell>
        </row>
        <row r="234">
          <cell r="A234" t="str">
            <v>38320</v>
          </cell>
          <cell r="B234">
            <v>53</v>
          </cell>
          <cell r="C234" t="str">
            <v>WA</v>
          </cell>
          <cell r="D234">
            <v>5307560</v>
          </cell>
          <cell r="E234" t="str">
            <v>ROSALIA</v>
          </cell>
          <cell r="F234">
            <v>63764</v>
          </cell>
        </row>
        <row r="235">
          <cell r="A235" t="str">
            <v>13160</v>
          </cell>
          <cell r="B235">
            <v>53</v>
          </cell>
          <cell r="C235" t="str">
            <v>WA</v>
          </cell>
          <cell r="D235">
            <v>5307620</v>
          </cell>
          <cell r="E235" t="str">
            <v>ROYAL</v>
          </cell>
          <cell r="F235">
            <v>763736</v>
          </cell>
        </row>
        <row r="236">
          <cell r="A236" t="str">
            <v>28149</v>
          </cell>
          <cell r="B236">
            <v>53</v>
          </cell>
          <cell r="C236" t="str">
            <v>WA</v>
          </cell>
          <cell r="D236">
            <v>5307650</v>
          </cell>
          <cell r="E236" t="str">
            <v>SAN JUAN ISLAND</v>
          </cell>
          <cell r="F236">
            <v>139011</v>
          </cell>
        </row>
        <row r="237">
          <cell r="A237" t="str">
            <v>14104</v>
          </cell>
          <cell r="B237">
            <v>53</v>
          </cell>
          <cell r="C237" t="str">
            <v>WA</v>
          </cell>
          <cell r="D237">
            <v>5307680</v>
          </cell>
          <cell r="E237" t="str">
            <v>SATSOP</v>
          </cell>
          <cell r="F237">
            <v>21238</v>
          </cell>
        </row>
        <row r="238">
          <cell r="A238" t="str">
            <v>34975</v>
          </cell>
          <cell r="B238">
            <v>53</v>
          </cell>
          <cell r="C238" t="str">
            <v>WA</v>
          </cell>
          <cell r="D238">
            <v>5307700</v>
          </cell>
          <cell r="E238" t="str">
            <v>SCHOOL FOR THE DEAF</v>
          </cell>
          <cell r="F238">
            <v>36025</v>
          </cell>
        </row>
        <row r="239">
          <cell r="A239" t="str">
            <v>34974</v>
          </cell>
          <cell r="B239">
            <v>53</v>
          </cell>
          <cell r="C239" t="str">
            <v>WA</v>
          </cell>
          <cell r="D239">
            <v>5307690</v>
          </cell>
          <cell r="E239" t="str">
            <v>SCHOOL OF THE BLIND</v>
          </cell>
          <cell r="F239">
            <v>15124</v>
          </cell>
        </row>
        <row r="240">
          <cell r="A240" t="str">
            <v>17001</v>
          </cell>
          <cell r="B240">
            <v>53</v>
          </cell>
          <cell r="C240" t="str">
            <v>WA</v>
          </cell>
          <cell r="D240">
            <v>5307710</v>
          </cell>
          <cell r="E240" t="str">
            <v>SEATTLE</v>
          </cell>
          <cell r="F240">
            <v>11684334</v>
          </cell>
        </row>
        <row r="241">
          <cell r="A241" t="str">
            <v>29101</v>
          </cell>
          <cell r="B241">
            <v>53</v>
          </cell>
          <cell r="C241" t="str">
            <v>WA</v>
          </cell>
          <cell r="D241">
            <v>5307740</v>
          </cell>
          <cell r="E241" t="str">
            <v>SEDRO-WOOLLEY</v>
          </cell>
          <cell r="F241">
            <v>982330</v>
          </cell>
        </row>
        <row r="242">
          <cell r="A242" t="str">
            <v>39119</v>
          </cell>
          <cell r="B242">
            <v>53</v>
          </cell>
          <cell r="C242" t="str">
            <v>WA</v>
          </cell>
          <cell r="D242">
            <v>5307770</v>
          </cell>
          <cell r="E242" t="str">
            <v>SELAH</v>
          </cell>
          <cell r="F242">
            <v>789361</v>
          </cell>
        </row>
        <row r="243">
          <cell r="A243" t="str">
            <v>26070</v>
          </cell>
          <cell r="B243">
            <v>53</v>
          </cell>
          <cell r="C243" t="str">
            <v>WA</v>
          </cell>
          <cell r="D243">
            <v>5307800</v>
          </cell>
          <cell r="E243" t="str">
            <v>SELKIRK</v>
          </cell>
          <cell r="F243">
            <v>113425</v>
          </cell>
        </row>
        <row r="244">
          <cell r="A244" t="str">
            <v>05323</v>
          </cell>
          <cell r="B244">
            <v>53</v>
          </cell>
          <cell r="C244" t="str">
            <v>WA</v>
          </cell>
          <cell r="D244">
            <v>5307830</v>
          </cell>
          <cell r="E244" t="str">
            <v>SEQUIM</v>
          </cell>
          <cell r="F244">
            <v>824489</v>
          </cell>
        </row>
        <row r="245">
          <cell r="A245" t="str">
            <v>28010</v>
          </cell>
          <cell r="B245">
            <v>53</v>
          </cell>
          <cell r="C245" t="str">
            <v>WA</v>
          </cell>
          <cell r="D245">
            <v>5307860</v>
          </cell>
          <cell r="E245" t="str">
            <v>SHAW ISLAND</v>
          </cell>
          <cell r="F245">
            <v>0</v>
          </cell>
        </row>
        <row r="246">
          <cell r="A246" t="str">
            <v>23309</v>
          </cell>
          <cell r="B246">
            <v>53</v>
          </cell>
          <cell r="C246" t="str">
            <v>WA</v>
          </cell>
          <cell r="D246">
            <v>5307900</v>
          </cell>
          <cell r="E246" t="str">
            <v>SHELTON</v>
          </cell>
          <cell r="F246">
            <v>1987589</v>
          </cell>
        </row>
        <row r="247">
          <cell r="A247" t="str">
            <v>17412</v>
          </cell>
          <cell r="B247">
            <v>53</v>
          </cell>
          <cell r="C247" t="str">
            <v>WA</v>
          </cell>
          <cell r="D247">
            <v>5307920</v>
          </cell>
          <cell r="E247" t="str">
            <v>SHORELINE</v>
          </cell>
          <cell r="F247">
            <v>963705</v>
          </cell>
        </row>
        <row r="248">
          <cell r="A248" t="str">
            <v>30002</v>
          </cell>
          <cell r="B248">
            <v>53</v>
          </cell>
          <cell r="C248" t="str">
            <v>WA</v>
          </cell>
          <cell r="D248">
            <v>5307950</v>
          </cell>
          <cell r="E248" t="str">
            <v>SKAMANIA</v>
          </cell>
          <cell r="F248">
            <v>15592</v>
          </cell>
        </row>
        <row r="249">
          <cell r="A249" t="str">
            <v>17404</v>
          </cell>
          <cell r="B249">
            <v>53</v>
          </cell>
          <cell r="C249" t="str">
            <v>WA</v>
          </cell>
          <cell r="D249">
            <v>5307980</v>
          </cell>
          <cell r="E249" t="str">
            <v>SKYKOMISH</v>
          </cell>
          <cell r="F249">
            <v>0</v>
          </cell>
        </row>
        <row r="250">
          <cell r="A250" t="str">
            <v>31201</v>
          </cell>
          <cell r="B250">
            <v>53</v>
          </cell>
          <cell r="C250" t="str">
            <v>WA</v>
          </cell>
          <cell r="D250">
            <v>5308020</v>
          </cell>
          <cell r="E250" t="str">
            <v>SNOHOMISH</v>
          </cell>
          <cell r="F250">
            <v>346715</v>
          </cell>
        </row>
        <row r="251">
          <cell r="A251" t="str">
            <v>17410</v>
          </cell>
          <cell r="B251">
            <v>53</v>
          </cell>
          <cell r="C251" t="str">
            <v>WA</v>
          </cell>
          <cell r="D251">
            <v>5308040</v>
          </cell>
          <cell r="E251" t="str">
            <v>SNOQUALMIE VALLEY</v>
          </cell>
          <cell r="F251">
            <v>502456</v>
          </cell>
        </row>
        <row r="252">
          <cell r="A252" t="str">
            <v>13156</v>
          </cell>
          <cell r="B252">
            <v>53</v>
          </cell>
          <cell r="C252" t="str">
            <v>WA</v>
          </cell>
          <cell r="D252">
            <v>5308070</v>
          </cell>
          <cell r="E252" t="str">
            <v>SOAP LAKE</v>
          </cell>
          <cell r="F252">
            <v>166099</v>
          </cell>
        </row>
        <row r="253">
          <cell r="A253" t="str">
            <v>25118</v>
          </cell>
          <cell r="B253">
            <v>53</v>
          </cell>
          <cell r="C253" t="str">
            <v>WA</v>
          </cell>
          <cell r="D253">
            <v>5308100</v>
          </cell>
          <cell r="E253" t="str">
            <v>SOUTH BEND</v>
          </cell>
          <cell r="F253">
            <v>200321</v>
          </cell>
        </row>
        <row r="254">
          <cell r="A254" t="str">
            <v>18402</v>
          </cell>
          <cell r="B254">
            <v>53</v>
          </cell>
          <cell r="C254" t="str">
            <v>WA</v>
          </cell>
          <cell r="D254">
            <v>5308160</v>
          </cell>
          <cell r="E254" t="str">
            <v>SOUTH KITSAP</v>
          </cell>
          <cell r="F254">
            <v>1789763</v>
          </cell>
        </row>
        <row r="255">
          <cell r="A255" t="str">
            <v>15206</v>
          </cell>
          <cell r="B255">
            <v>53</v>
          </cell>
          <cell r="C255" t="str">
            <v>WA</v>
          </cell>
          <cell r="D255">
            <v>5308190</v>
          </cell>
          <cell r="E255" t="str">
            <v>SOUTH WHIDBEY</v>
          </cell>
          <cell r="F255">
            <v>188244</v>
          </cell>
        </row>
        <row r="256">
          <cell r="A256" t="str">
            <v>23042</v>
          </cell>
          <cell r="B256">
            <v>53</v>
          </cell>
          <cell r="C256" t="str">
            <v>WA</v>
          </cell>
          <cell r="D256">
            <v>5308220</v>
          </cell>
          <cell r="E256" t="str">
            <v>SOUTHSIDE</v>
          </cell>
          <cell r="F256">
            <v>86609</v>
          </cell>
        </row>
        <row r="257">
          <cell r="A257" t="str">
            <v>32081</v>
          </cell>
          <cell r="B257">
            <v>53</v>
          </cell>
          <cell r="C257" t="str">
            <v>WA</v>
          </cell>
          <cell r="D257">
            <v>5308250</v>
          </cell>
          <cell r="E257" t="str">
            <v>SPOKANE</v>
          </cell>
          <cell r="F257">
            <v>11304091</v>
          </cell>
        </row>
        <row r="258">
          <cell r="A258" t="str">
            <v>32901</v>
          </cell>
          <cell r="B258">
            <v>53</v>
          </cell>
          <cell r="C258" t="str">
            <v>WA</v>
          </cell>
          <cell r="D258">
            <v>5308260</v>
          </cell>
          <cell r="E258" t="str">
            <v>SPOKANE INTERNATIONAL ACADEMY CHARTER</v>
          </cell>
          <cell r="F258">
            <v>181579</v>
          </cell>
        </row>
        <row r="259">
          <cell r="A259" t="str">
            <v>22008</v>
          </cell>
          <cell r="B259">
            <v>53</v>
          </cell>
          <cell r="C259" t="str">
            <v>WA</v>
          </cell>
          <cell r="D259">
            <v>5308280</v>
          </cell>
          <cell r="E259" t="str">
            <v>SPRAGUE</v>
          </cell>
          <cell r="F259">
            <v>25668</v>
          </cell>
        </row>
        <row r="260">
          <cell r="A260" t="str">
            <v>38322</v>
          </cell>
          <cell r="B260">
            <v>53</v>
          </cell>
          <cell r="C260" t="str">
            <v>WA</v>
          </cell>
          <cell r="D260">
            <v>5308310</v>
          </cell>
          <cell r="E260" t="str">
            <v>ST JOHN</v>
          </cell>
          <cell r="F260">
            <v>42582</v>
          </cell>
        </row>
        <row r="261">
          <cell r="A261" t="str">
            <v>31401</v>
          </cell>
          <cell r="B261">
            <v>53</v>
          </cell>
          <cell r="C261" t="str">
            <v>WA</v>
          </cell>
          <cell r="D261">
            <v>5308340</v>
          </cell>
          <cell r="E261" t="str">
            <v>STANWOOD</v>
          </cell>
          <cell r="F261">
            <v>574868</v>
          </cell>
        </row>
        <row r="262">
          <cell r="A262" t="str">
            <v>11054</v>
          </cell>
          <cell r="B262">
            <v>53</v>
          </cell>
          <cell r="C262" t="str">
            <v>WA</v>
          </cell>
          <cell r="D262">
            <v>5308370</v>
          </cell>
          <cell r="E262" t="str">
            <v>STAR</v>
          </cell>
          <cell r="F262">
            <v>0</v>
          </cell>
        </row>
        <row r="263">
          <cell r="A263" t="str">
            <v>07035</v>
          </cell>
          <cell r="B263">
            <v>53</v>
          </cell>
          <cell r="C263" t="str">
            <v>WA</v>
          </cell>
          <cell r="D263">
            <v>5308400</v>
          </cell>
          <cell r="E263" t="str">
            <v>STARBUCK</v>
          </cell>
          <cell r="F263">
            <v>28360</v>
          </cell>
        </row>
        <row r="264">
          <cell r="A264" t="str">
            <v>04069</v>
          </cell>
          <cell r="B264">
            <v>53</v>
          </cell>
          <cell r="C264" t="str">
            <v>WA</v>
          </cell>
          <cell r="D264">
            <v>5308430</v>
          </cell>
          <cell r="E264" t="str">
            <v>STEHEKIN</v>
          </cell>
          <cell r="F264">
            <v>0</v>
          </cell>
        </row>
        <row r="265">
          <cell r="A265" t="str">
            <v>27001</v>
          </cell>
          <cell r="B265">
            <v>53</v>
          </cell>
          <cell r="C265" t="str">
            <v>WA</v>
          </cell>
          <cell r="D265">
            <v>5308460</v>
          </cell>
          <cell r="E265" t="str">
            <v>STEILACOOM</v>
          </cell>
          <cell r="F265">
            <v>444545</v>
          </cell>
        </row>
        <row r="266">
          <cell r="A266" t="str">
            <v>38304</v>
          </cell>
          <cell r="B266">
            <v>53</v>
          </cell>
          <cell r="C266" t="str">
            <v>WA</v>
          </cell>
          <cell r="D266">
            <v>5308490</v>
          </cell>
          <cell r="E266" t="str">
            <v>STEPTOE</v>
          </cell>
          <cell r="F266">
            <v>0</v>
          </cell>
        </row>
        <row r="267">
          <cell r="A267" t="str">
            <v>30303</v>
          </cell>
          <cell r="B267">
            <v>53</v>
          </cell>
          <cell r="C267" t="str">
            <v>WA</v>
          </cell>
          <cell r="D267">
            <v>5308520</v>
          </cell>
          <cell r="E267" t="str">
            <v>STEVENSON-CARSON</v>
          </cell>
          <cell r="F267">
            <v>263077</v>
          </cell>
        </row>
        <row r="268">
          <cell r="A268" t="str">
            <v>31311</v>
          </cell>
          <cell r="B268">
            <v>53</v>
          </cell>
          <cell r="C268" t="str">
            <v>WA</v>
          </cell>
          <cell r="D268">
            <v>5308550</v>
          </cell>
          <cell r="E268" t="str">
            <v>SULTAN</v>
          </cell>
          <cell r="F268">
            <v>311326</v>
          </cell>
        </row>
        <row r="269">
          <cell r="A269" t="str">
            <v>17905</v>
          </cell>
          <cell r="B269">
            <v>53</v>
          </cell>
          <cell r="C269" t="str">
            <v>WA</v>
          </cell>
          <cell r="D269">
            <v>5308290</v>
          </cell>
          <cell r="E269" t="str">
            <v>SUMMIT ATLAS CHARTER</v>
          </cell>
          <cell r="F269">
            <v>132666</v>
          </cell>
        </row>
        <row r="270">
          <cell r="A270" t="str">
            <v>27905</v>
          </cell>
          <cell r="B270">
            <v>53</v>
          </cell>
          <cell r="C270" t="str">
            <v>WA</v>
          </cell>
          <cell r="D270">
            <v>5308230</v>
          </cell>
          <cell r="E270" t="str">
            <v>SUMMIT OLYMPUS CHARTER</v>
          </cell>
          <cell r="F270">
            <v>78510</v>
          </cell>
        </row>
        <row r="271">
          <cell r="A271" t="str">
            <v>17902</v>
          </cell>
          <cell r="B271">
            <v>53</v>
          </cell>
          <cell r="C271" t="str">
            <v>WA</v>
          </cell>
          <cell r="D271">
            <v>5308240</v>
          </cell>
          <cell r="E271" t="str">
            <v>SUMMIT SIERRA CHARTER</v>
          </cell>
          <cell r="F271">
            <v>81714</v>
          </cell>
        </row>
        <row r="272">
          <cell r="A272" t="str">
            <v>33202</v>
          </cell>
          <cell r="B272">
            <v>53</v>
          </cell>
          <cell r="C272" t="str">
            <v>WA</v>
          </cell>
          <cell r="D272">
            <v>5308580</v>
          </cell>
          <cell r="E272" t="str">
            <v>SUMMIT VALLEY</v>
          </cell>
          <cell r="F272">
            <v>51708</v>
          </cell>
        </row>
        <row r="273">
          <cell r="A273" t="str">
            <v>27320</v>
          </cell>
          <cell r="B273">
            <v>53</v>
          </cell>
          <cell r="C273" t="str">
            <v>WA</v>
          </cell>
          <cell r="D273">
            <v>5308610</v>
          </cell>
          <cell r="E273" t="str">
            <v>SUMNER</v>
          </cell>
          <cell r="F273">
            <v>860908</v>
          </cell>
        </row>
        <row r="274">
          <cell r="A274" t="str">
            <v>39201</v>
          </cell>
          <cell r="B274">
            <v>53</v>
          </cell>
          <cell r="C274" t="str">
            <v>WA</v>
          </cell>
          <cell r="D274">
            <v>5308670</v>
          </cell>
          <cell r="E274" t="str">
            <v>SUNNYSIDE</v>
          </cell>
          <cell r="F274">
            <v>2644663</v>
          </cell>
        </row>
        <row r="275">
          <cell r="A275" t="str">
            <v>18902</v>
          </cell>
          <cell r="B275">
            <v>53</v>
          </cell>
          <cell r="C275" t="str">
            <v>WA</v>
          </cell>
          <cell r="D275">
            <v>5308690</v>
          </cell>
          <cell r="E275" t="str">
            <v>SUQUAMISH</v>
          </cell>
          <cell r="F275">
            <v>21478</v>
          </cell>
        </row>
        <row r="276">
          <cell r="A276" t="str">
            <v>27010</v>
          </cell>
          <cell r="B276">
            <v>53</v>
          </cell>
          <cell r="C276" t="str">
            <v>WA</v>
          </cell>
          <cell r="D276">
            <v>5308700</v>
          </cell>
          <cell r="E276" t="str">
            <v>TACOMA</v>
          </cell>
          <cell r="F276">
            <v>10752520</v>
          </cell>
        </row>
        <row r="277">
          <cell r="A277" t="str">
            <v>14077</v>
          </cell>
          <cell r="B277">
            <v>53</v>
          </cell>
          <cell r="C277" t="str">
            <v>WA</v>
          </cell>
          <cell r="D277">
            <v>5308730</v>
          </cell>
          <cell r="E277" t="str">
            <v>TAHOLAH</v>
          </cell>
          <cell r="F277">
            <v>91355</v>
          </cell>
        </row>
        <row r="278">
          <cell r="A278" t="str">
            <v>17409</v>
          </cell>
          <cell r="B278">
            <v>53</v>
          </cell>
          <cell r="C278" t="str">
            <v>WA</v>
          </cell>
          <cell r="D278">
            <v>5308760</v>
          </cell>
          <cell r="E278" t="str">
            <v>TAHOMA</v>
          </cell>
          <cell r="F278">
            <v>229546</v>
          </cell>
        </row>
        <row r="279">
          <cell r="A279" t="str">
            <v>38265</v>
          </cell>
          <cell r="B279">
            <v>53</v>
          </cell>
          <cell r="C279" t="str">
            <v>WA</v>
          </cell>
          <cell r="D279">
            <v>5308790</v>
          </cell>
          <cell r="E279" t="str">
            <v>TEKOA</v>
          </cell>
          <cell r="F279">
            <v>33305</v>
          </cell>
        </row>
        <row r="280">
          <cell r="A280" t="str">
            <v>34402</v>
          </cell>
          <cell r="B280">
            <v>53</v>
          </cell>
          <cell r="C280" t="str">
            <v>WA</v>
          </cell>
          <cell r="D280">
            <v>5308820</v>
          </cell>
          <cell r="E280" t="str">
            <v>TENINO</v>
          </cell>
          <cell r="F280">
            <v>285409</v>
          </cell>
        </row>
        <row r="281">
          <cell r="A281" t="str">
            <v>19400</v>
          </cell>
          <cell r="B281">
            <v>53</v>
          </cell>
          <cell r="C281" t="str">
            <v>WA</v>
          </cell>
          <cell r="D281">
            <v>5308850</v>
          </cell>
          <cell r="E281" t="str">
            <v>THORP</v>
          </cell>
          <cell r="F281">
            <v>31857</v>
          </cell>
        </row>
        <row r="282">
          <cell r="A282" t="str">
            <v>21237</v>
          </cell>
          <cell r="B282">
            <v>53</v>
          </cell>
          <cell r="C282" t="str">
            <v>WA</v>
          </cell>
          <cell r="D282">
            <v>5308910</v>
          </cell>
          <cell r="E282" t="str">
            <v>TOLEDO</v>
          </cell>
          <cell r="F282">
            <v>105739</v>
          </cell>
        </row>
        <row r="283">
          <cell r="A283" t="str">
            <v>24404</v>
          </cell>
          <cell r="B283">
            <v>53</v>
          </cell>
          <cell r="C283" t="str">
            <v>WA</v>
          </cell>
          <cell r="D283">
            <v>5308940</v>
          </cell>
          <cell r="E283" t="str">
            <v>TONASKET</v>
          </cell>
          <cell r="F283">
            <v>461656</v>
          </cell>
        </row>
        <row r="284">
          <cell r="A284" t="str">
            <v>39202</v>
          </cell>
          <cell r="B284">
            <v>53</v>
          </cell>
          <cell r="C284" t="str">
            <v>WA</v>
          </cell>
          <cell r="D284">
            <v>5308970</v>
          </cell>
          <cell r="E284" t="str">
            <v>TOPPENISH</v>
          </cell>
          <cell r="F284">
            <v>1884661</v>
          </cell>
        </row>
        <row r="285">
          <cell r="A285" t="str">
            <v>36300</v>
          </cell>
          <cell r="B285">
            <v>53</v>
          </cell>
          <cell r="C285" t="str">
            <v>WA</v>
          </cell>
          <cell r="D285">
            <v>5309000</v>
          </cell>
          <cell r="E285" t="str">
            <v>TOUCHET</v>
          </cell>
          <cell r="F285">
            <v>27131</v>
          </cell>
        </row>
        <row r="286">
          <cell r="A286" t="str">
            <v>08130</v>
          </cell>
          <cell r="B286">
            <v>53</v>
          </cell>
          <cell r="C286" t="str">
            <v>WA</v>
          </cell>
          <cell r="D286">
            <v>5309030</v>
          </cell>
          <cell r="E286" t="str">
            <v>TOUTLE LAKE</v>
          </cell>
          <cell r="F286">
            <v>91226</v>
          </cell>
        </row>
        <row r="287">
          <cell r="A287" t="str">
            <v>20400</v>
          </cell>
          <cell r="B287">
            <v>53</v>
          </cell>
          <cell r="C287" t="str">
            <v>WA</v>
          </cell>
          <cell r="D287">
            <v>5309060</v>
          </cell>
          <cell r="E287" t="str">
            <v>TROUT LAKE</v>
          </cell>
          <cell r="F287">
            <v>80072</v>
          </cell>
        </row>
        <row r="288">
          <cell r="A288" t="str">
            <v>17406</v>
          </cell>
          <cell r="B288">
            <v>53</v>
          </cell>
          <cell r="C288" t="str">
            <v>WA</v>
          </cell>
          <cell r="D288">
            <v>5308130</v>
          </cell>
          <cell r="E288" t="str">
            <v>TUKWILA</v>
          </cell>
          <cell r="F288">
            <v>1397851</v>
          </cell>
        </row>
        <row r="289">
          <cell r="A289" t="str">
            <v>34033</v>
          </cell>
          <cell r="B289">
            <v>53</v>
          </cell>
          <cell r="C289" t="str">
            <v>WA</v>
          </cell>
          <cell r="D289">
            <v>5309100</v>
          </cell>
          <cell r="E289" t="str">
            <v>TUMWATER</v>
          </cell>
          <cell r="F289">
            <v>805104</v>
          </cell>
        </row>
        <row r="290">
          <cell r="A290" t="str">
            <v>39002</v>
          </cell>
          <cell r="B290">
            <v>53</v>
          </cell>
          <cell r="C290" t="str">
            <v>WA</v>
          </cell>
          <cell r="D290">
            <v>5309150</v>
          </cell>
          <cell r="E290" t="str">
            <v>UNION GAP</v>
          </cell>
          <cell r="F290">
            <v>346829</v>
          </cell>
        </row>
        <row r="291">
          <cell r="A291" t="str">
            <v>27083</v>
          </cell>
          <cell r="B291">
            <v>53</v>
          </cell>
          <cell r="C291" t="str">
            <v>WA</v>
          </cell>
          <cell r="D291">
            <v>5309180</v>
          </cell>
          <cell r="E291" t="str">
            <v>UNIVERSITY PLACE</v>
          </cell>
          <cell r="F291">
            <v>828273</v>
          </cell>
        </row>
        <row r="292">
          <cell r="A292" t="str">
            <v>33070</v>
          </cell>
          <cell r="B292">
            <v>53</v>
          </cell>
          <cell r="C292" t="str">
            <v>WA</v>
          </cell>
          <cell r="D292">
            <v>5309240</v>
          </cell>
          <cell r="E292" t="str">
            <v>VALLEY</v>
          </cell>
          <cell r="F292">
            <v>55225</v>
          </cell>
        </row>
        <row r="293">
          <cell r="A293" t="str">
            <v>06037</v>
          </cell>
          <cell r="B293">
            <v>53</v>
          </cell>
          <cell r="C293" t="str">
            <v>WA</v>
          </cell>
          <cell r="D293">
            <v>5309270</v>
          </cell>
          <cell r="E293" t="str">
            <v>VANCOUVER</v>
          </cell>
          <cell r="F293">
            <v>6715068</v>
          </cell>
        </row>
        <row r="294">
          <cell r="A294" t="str">
            <v>17402</v>
          </cell>
          <cell r="B294">
            <v>53</v>
          </cell>
          <cell r="C294" t="str">
            <v>WA</v>
          </cell>
          <cell r="D294">
            <v>5309300</v>
          </cell>
          <cell r="E294" t="str">
            <v>VASHON ISLAND</v>
          </cell>
          <cell r="F294">
            <v>143876</v>
          </cell>
        </row>
        <row r="295">
          <cell r="A295" t="str">
            <v>35200</v>
          </cell>
          <cell r="B295">
            <v>53</v>
          </cell>
          <cell r="C295" t="str">
            <v>WA</v>
          </cell>
          <cell r="D295">
            <v>5309330</v>
          </cell>
          <cell r="E295" t="str">
            <v>WAHKIAKUM</v>
          </cell>
          <cell r="F295">
            <v>145076</v>
          </cell>
        </row>
        <row r="296">
          <cell r="A296" t="str">
            <v>13073</v>
          </cell>
          <cell r="B296">
            <v>53</v>
          </cell>
          <cell r="C296" t="str">
            <v>WA</v>
          </cell>
          <cell r="D296">
            <v>5309360</v>
          </cell>
          <cell r="E296" t="str">
            <v>WAHLUKE</v>
          </cell>
          <cell r="F296">
            <v>687339</v>
          </cell>
        </row>
        <row r="297">
          <cell r="A297" t="str">
            <v>36401</v>
          </cell>
          <cell r="B297">
            <v>53</v>
          </cell>
          <cell r="C297" t="str">
            <v>WA</v>
          </cell>
          <cell r="D297">
            <v>5309390</v>
          </cell>
          <cell r="E297" t="str">
            <v>WAITSBURG</v>
          </cell>
          <cell r="F297">
            <v>74200</v>
          </cell>
        </row>
        <row r="298">
          <cell r="A298" t="str">
            <v>36140</v>
          </cell>
          <cell r="B298">
            <v>53</v>
          </cell>
          <cell r="C298" t="str">
            <v>WA</v>
          </cell>
          <cell r="D298">
            <v>5309450</v>
          </cell>
          <cell r="E298" t="str">
            <v>WALLA WALLA</v>
          </cell>
          <cell r="F298">
            <v>1350832</v>
          </cell>
        </row>
        <row r="299">
          <cell r="A299" t="str">
            <v>39207</v>
          </cell>
          <cell r="B299">
            <v>53</v>
          </cell>
          <cell r="C299" t="str">
            <v>WA</v>
          </cell>
          <cell r="D299">
            <v>5309480</v>
          </cell>
          <cell r="E299" t="str">
            <v>WAPATO</v>
          </cell>
          <cell r="F299">
            <v>1731841</v>
          </cell>
        </row>
        <row r="300">
          <cell r="A300" t="str">
            <v>13146</v>
          </cell>
          <cell r="B300">
            <v>53</v>
          </cell>
          <cell r="C300" t="str">
            <v>WA</v>
          </cell>
          <cell r="D300">
            <v>5309510</v>
          </cell>
          <cell r="E300" t="str">
            <v>WARDEN</v>
          </cell>
          <cell r="F300">
            <v>422605</v>
          </cell>
        </row>
        <row r="301">
          <cell r="A301" t="str">
            <v>06112</v>
          </cell>
          <cell r="B301">
            <v>53</v>
          </cell>
          <cell r="C301" t="str">
            <v>WA</v>
          </cell>
          <cell r="D301">
            <v>5309540</v>
          </cell>
          <cell r="E301" t="str">
            <v>WASHOUGAL</v>
          </cell>
          <cell r="F301">
            <v>482194</v>
          </cell>
        </row>
        <row r="302">
          <cell r="A302" t="str">
            <v>01109</v>
          </cell>
          <cell r="B302">
            <v>53</v>
          </cell>
          <cell r="C302" t="str">
            <v>WA</v>
          </cell>
          <cell r="D302">
            <v>5309570</v>
          </cell>
          <cell r="E302" t="str">
            <v>WASHTUCNA</v>
          </cell>
          <cell r="F302">
            <v>24840</v>
          </cell>
        </row>
        <row r="303">
          <cell r="A303" t="str">
            <v>09209</v>
          </cell>
          <cell r="B303">
            <v>53</v>
          </cell>
          <cell r="C303" t="str">
            <v>WA</v>
          </cell>
          <cell r="D303">
            <v>5309600</v>
          </cell>
          <cell r="E303" t="str">
            <v>WATERVILLE</v>
          </cell>
          <cell r="F303">
            <v>69457</v>
          </cell>
        </row>
        <row r="304">
          <cell r="A304" t="str">
            <v>33049</v>
          </cell>
          <cell r="B304">
            <v>53</v>
          </cell>
          <cell r="C304" t="str">
            <v>WA</v>
          </cell>
          <cell r="D304">
            <v>5309630</v>
          </cell>
          <cell r="E304" t="str">
            <v>WELLPINIT</v>
          </cell>
          <cell r="F304">
            <v>187593</v>
          </cell>
        </row>
        <row r="305">
          <cell r="A305" t="str">
            <v>04246</v>
          </cell>
          <cell r="B305">
            <v>53</v>
          </cell>
          <cell r="C305" t="str">
            <v>WA</v>
          </cell>
          <cell r="D305">
            <v>5309660</v>
          </cell>
          <cell r="E305" t="str">
            <v>WENATCHEE</v>
          </cell>
          <cell r="F305">
            <v>2422310</v>
          </cell>
        </row>
        <row r="306">
          <cell r="A306" t="str">
            <v>32363</v>
          </cell>
          <cell r="B306">
            <v>53</v>
          </cell>
          <cell r="C306" t="str">
            <v>WA</v>
          </cell>
          <cell r="D306">
            <v>5309690</v>
          </cell>
          <cell r="E306" t="str">
            <v>WEST VALLEY (SPK)</v>
          </cell>
          <cell r="F306">
            <v>617722</v>
          </cell>
        </row>
        <row r="307">
          <cell r="A307" t="str">
            <v>39208</v>
          </cell>
          <cell r="B307">
            <v>53</v>
          </cell>
          <cell r="C307" t="str">
            <v>WA</v>
          </cell>
          <cell r="D307">
            <v>5309720</v>
          </cell>
          <cell r="E307" t="str">
            <v>WEST VALLEY (YAK)</v>
          </cell>
          <cell r="F307">
            <v>999140</v>
          </cell>
        </row>
        <row r="308">
          <cell r="A308" t="str">
            <v>37902</v>
          </cell>
          <cell r="B308">
            <v>53</v>
          </cell>
          <cell r="C308" t="str">
            <v>WA</v>
          </cell>
          <cell r="D308">
            <v>5309740</v>
          </cell>
          <cell r="E308" t="str">
            <v>WHATCOM INTERGENERATIONAL CHARTER</v>
          </cell>
          <cell r="F308">
            <v>16319</v>
          </cell>
        </row>
        <row r="309">
          <cell r="A309" t="str">
            <v>21303</v>
          </cell>
          <cell r="B309">
            <v>53</v>
          </cell>
          <cell r="C309" t="str">
            <v>WA</v>
          </cell>
          <cell r="D309">
            <v>5309750</v>
          </cell>
          <cell r="E309" t="str">
            <v>WHITE PASS</v>
          </cell>
          <cell r="F309">
            <v>125529</v>
          </cell>
        </row>
        <row r="310">
          <cell r="A310" t="str">
            <v>27416</v>
          </cell>
          <cell r="B310">
            <v>53</v>
          </cell>
          <cell r="C310" t="str">
            <v>WA</v>
          </cell>
          <cell r="D310">
            <v>5309780</v>
          </cell>
          <cell r="E310" t="str">
            <v>WHITE RIVER</v>
          </cell>
          <cell r="F310">
            <v>172457</v>
          </cell>
        </row>
        <row r="311">
          <cell r="A311" t="str">
            <v>20405</v>
          </cell>
          <cell r="B311">
            <v>53</v>
          </cell>
          <cell r="C311" t="str">
            <v>WA</v>
          </cell>
          <cell r="D311">
            <v>5309810</v>
          </cell>
          <cell r="E311" t="str">
            <v>WHITE SALMON</v>
          </cell>
          <cell r="F311">
            <v>209944</v>
          </cell>
        </row>
        <row r="312">
          <cell r="A312" t="str">
            <v>17917</v>
          </cell>
          <cell r="B312">
            <v>54</v>
          </cell>
          <cell r="C312" t="str">
            <v>WA</v>
          </cell>
          <cell r="D312">
            <v>5300955</v>
          </cell>
          <cell r="E312" t="str">
            <v>WHY NOT YOU ACADEMY CHARTER</v>
          </cell>
          <cell r="F312">
            <v>37598</v>
          </cell>
        </row>
        <row r="313">
          <cell r="A313" t="str">
            <v>22200</v>
          </cell>
          <cell r="B313">
            <v>53</v>
          </cell>
          <cell r="C313" t="str">
            <v>WA</v>
          </cell>
          <cell r="D313">
            <v>5309840</v>
          </cell>
          <cell r="E313" t="str">
            <v>WILBUR</v>
          </cell>
          <cell r="F313">
            <v>33305</v>
          </cell>
        </row>
        <row r="314">
          <cell r="A314" t="str">
            <v>25160</v>
          </cell>
          <cell r="B314">
            <v>53</v>
          </cell>
          <cell r="C314" t="str">
            <v>WA</v>
          </cell>
          <cell r="D314">
            <v>5309870</v>
          </cell>
          <cell r="E314" t="str">
            <v>WILLAPA VALLEY</v>
          </cell>
          <cell r="F314">
            <v>151704</v>
          </cell>
        </row>
        <row r="315">
          <cell r="A315" t="str">
            <v>13167</v>
          </cell>
          <cell r="B315">
            <v>53</v>
          </cell>
          <cell r="C315" t="str">
            <v>WA</v>
          </cell>
          <cell r="D315">
            <v>5309900</v>
          </cell>
          <cell r="E315" t="str">
            <v>WILSON CREEK</v>
          </cell>
          <cell r="F315">
            <v>33258</v>
          </cell>
        </row>
        <row r="316">
          <cell r="A316" t="str">
            <v>21232</v>
          </cell>
          <cell r="B316">
            <v>53</v>
          </cell>
          <cell r="C316" t="str">
            <v>WA</v>
          </cell>
          <cell r="D316">
            <v>5309930</v>
          </cell>
          <cell r="E316" t="str">
            <v>WINLOCK</v>
          </cell>
          <cell r="F316">
            <v>264717</v>
          </cell>
        </row>
        <row r="317">
          <cell r="A317" t="str">
            <v>14117</v>
          </cell>
          <cell r="B317">
            <v>53</v>
          </cell>
          <cell r="C317" t="str">
            <v>WA</v>
          </cell>
          <cell r="D317">
            <v>5309990</v>
          </cell>
          <cell r="E317" t="str">
            <v>WISHKAH VALLEY</v>
          </cell>
          <cell r="F317">
            <v>28921</v>
          </cell>
        </row>
        <row r="318">
          <cell r="A318" t="str">
            <v>20094</v>
          </cell>
          <cell r="B318">
            <v>53</v>
          </cell>
          <cell r="C318" t="str">
            <v>WA</v>
          </cell>
          <cell r="D318">
            <v>5310020</v>
          </cell>
          <cell r="E318" t="str">
            <v>WISHRAM</v>
          </cell>
          <cell r="F318">
            <v>2309</v>
          </cell>
        </row>
        <row r="319">
          <cell r="A319" t="str">
            <v>08404</v>
          </cell>
          <cell r="B319">
            <v>53</v>
          </cell>
          <cell r="C319" t="str">
            <v>WA</v>
          </cell>
          <cell r="D319">
            <v>5310050</v>
          </cell>
          <cell r="E319" t="str">
            <v>WOODLAND</v>
          </cell>
          <cell r="F319">
            <v>446428</v>
          </cell>
        </row>
        <row r="320">
          <cell r="A320" t="str">
            <v>39007</v>
          </cell>
          <cell r="B320">
            <v>53</v>
          </cell>
          <cell r="C320" t="str">
            <v>WA</v>
          </cell>
          <cell r="D320">
            <v>5310110</v>
          </cell>
          <cell r="E320" t="str">
            <v>YAKIMA</v>
          </cell>
          <cell r="F320">
            <v>10091841</v>
          </cell>
        </row>
        <row r="321">
          <cell r="A321" t="str">
            <v>34002</v>
          </cell>
          <cell r="B321">
            <v>53</v>
          </cell>
          <cell r="C321" t="str">
            <v>WA</v>
          </cell>
          <cell r="D321">
            <v>5310140</v>
          </cell>
          <cell r="E321" t="str">
            <v>YELM</v>
          </cell>
          <cell r="F321">
            <v>1054572</v>
          </cell>
        </row>
        <row r="322">
          <cell r="A322" t="str">
            <v>39205</v>
          </cell>
          <cell r="B322">
            <v>53</v>
          </cell>
          <cell r="C322" t="str">
            <v>WA</v>
          </cell>
          <cell r="D322">
            <v>5310170</v>
          </cell>
          <cell r="E322" t="str">
            <v>ZILLAH</v>
          </cell>
          <cell r="F322">
            <v>369032</v>
          </cell>
        </row>
        <row r="323">
          <cell r="A323"/>
          <cell r="B323">
            <v>53</v>
          </cell>
          <cell r="C323" t="str">
            <v>WA</v>
          </cell>
          <cell r="D323">
            <v>5399999</v>
          </cell>
          <cell r="E323" t="str">
            <v>PART D SUBPART 2</v>
          </cell>
          <cell r="F323">
            <v>2136882</v>
          </cell>
        </row>
        <row r="324">
          <cell r="A324"/>
          <cell r="B324"/>
          <cell r="C324"/>
          <cell r="D324"/>
          <cell r="E324"/>
        </row>
        <row r="325">
          <cell r="A325"/>
          <cell r="B325"/>
          <cell r="C325"/>
          <cell r="D325"/>
          <cell r="E325"/>
        </row>
        <row r="326">
          <cell r="A326"/>
          <cell r="B326"/>
          <cell r="C326"/>
          <cell r="D326"/>
          <cell r="E326"/>
        </row>
        <row r="327">
          <cell r="A327"/>
          <cell r="B327"/>
          <cell r="C327"/>
          <cell r="D327"/>
          <cell r="E327"/>
        </row>
        <row r="328">
          <cell r="A328"/>
          <cell r="B328"/>
          <cell r="C328"/>
        </row>
        <row r="329">
          <cell r="A329"/>
          <cell r="B329"/>
          <cell r="C329"/>
        </row>
        <row r="330">
          <cell r="A330"/>
          <cell r="B330"/>
          <cell r="C330"/>
          <cell r="D330"/>
          <cell r="E330"/>
        </row>
        <row r="331">
          <cell r="A331"/>
          <cell r="B331"/>
          <cell r="C331"/>
          <cell r="D331"/>
          <cell r="E331"/>
        </row>
        <row r="332">
          <cell r="A332"/>
        </row>
      </sheetData>
      <sheetData sheetId="6">
        <row r="7">
          <cell r="R7">
            <v>0</v>
          </cell>
        </row>
      </sheetData>
      <sheetData sheetId="7"/>
      <sheetData sheetId="8">
        <row r="7">
          <cell r="R7">
            <v>0</v>
          </cell>
          <cell r="S7">
            <v>0</v>
          </cell>
        </row>
      </sheetData>
      <sheetData sheetId="9">
        <row r="7">
          <cell r="S7">
            <v>-43</v>
          </cell>
        </row>
      </sheetData>
      <sheetData sheetId="10">
        <row r="7">
          <cell r="S7">
            <v>-43</v>
          </cell>
        </row>
      </sheetData>
      <sheetData sheetId="11">
        <row r="7">
          <cell r="S7">
            <v>0</v>
          </cell>
        </row>
      </sheetData>
      <sheetData sheetId="12"/>
      <sheetData sheetId="13"/>
      <sheetData sheetId="14"/>
      <sheetData sheetId="15"/>
      <sheetData sheetId="16"/>
      <sheetData sheetId="17">
        <row r="8">
          <cell r="A8" t="str">
            <v>14005</v>
          </cell>
          <cell r="B8" t="str">
            <v>ABERDEEN</v>
          </cell>
          <cell r="C8">
            <v>1629791</v>
          </cell>
        </row>
        <row r="9">
          <cell r="A9" t="str">
            <v>21226</v>
          </cell>
          <cell r="B9" t="str">
            <v>ADNA</v>
          </cell>
          <cell r="C9">
            <v>120760</v>
          </cell>
        </row>
        <row r="10">
          <cell r="A10" t="str">
            <v>22017</v>
          </cell>
          <cell r="B10" t="str">
            <v>ALMIRA</v>
          </cell>
          <cell r="C10">
            <v>1449</v>
          </cell>
        </row>
        <row r="11">
          <cell r="A11" t="str">
            <v>29103</v>
          </cell>
          <cell r="B11" t="str">
            <v>ANACORTES</v>
          </cell>
          <cell r="C11">
            <v>300176</v>
          </cell>
        </row>
        <row r="12">
          <cell r="A12" t="str">
            <v>31016</v>
          </cell>
          <cell r="B12" t="str">
            <v>ARLINGTON</v>
          </cell>
          <cell r="C12">
            <v>509548</v>
          </cell>
        </row>
        <row r="13">
          <cell r="A13" t="str">
            <v>02420</v>
          </cell>
          <cell r="B13" t="str">
            <v>ASOTIN-ANATONE</v>
          </cell>
          <cell r="C13">
            <v>102372</v>
          </cell>
        </row>
        <row r="14">
          <cell r="A14" t="str">
            <v>17408</v>
          </cell>
          <cell r="B14" t="str">
            <v>AUBURN</v>
          </cell>
          <cell r="C14">
            <v>4565116</v>
          </cell>
        </row>
        <row r="15">
          <cell r="A15" t="str">
            <v>18303</v>
          </cell>
          <cell r="B15" t="str">
            <v>BAINBRIDGE ISLAND</v>
          </cell>
          <cell r="C15">
            <v>94898</v>
          </cell>
        </row>
        <row r="16">
          <cell r="A16" t="str">
            <v>06119</v>
          </cell>
          <cell r="B16" t="str">
            <v>BATTLE GROUND</v>
          </cell>
          <cell r="C16">
            <v>1686785</v>
          </cell>
        </row>
        <row r="17">
          <cell r="A17" t="str">
            <v>17405</v>
          </cell>
          <cell r="B17" t="str">
            <v>BELLEVUE</v>
          </cell>
          <cell r="C17">
            <v>1949226</v>
          </cell>
        </row>
        <row r="18">
          <cell r="A18" t="str">
            <v>37501</v>
          </cell>
          <cell r="B18" t="str">
            <v>BELLINGHAM</v>
          </cell>
          <cell r="C18">
            <v>2122288</v>
          </cell>
        </row>
        <row r="19">
          <cell r="A19" t="str">
            <v>01122</v>
          </cell>
          <cell r="B19" t="str">
            <v>BENGE</v>
          </cell>
          <cell r="C19">
            <v>0</v>
          </cell>
        </row>
        <row r="20">
          <cell r="A20" t="str">
            <v>27403</v>
          </cell>
          <cell r="B20" t="str">
            <v>BETHEL</v>
          </cell>
          <cell r="C20">
            <v>3502064</v>
          </cell>
        </row>
        <row r="21">
          <cell r="A21" t="str">
            <v>20203</v>
          </cell>
          <cell r="B21" t="str">
            <v>BICKLETON</v>
          </cell>
          <cell r="C21">
            <v>1470</v>
          </cell>
        </row>
        <row r="22">
          <cell r="A22" t="str">
            <v>37503</v>
          </cell>
          <cell r="B22" t="str">
            <v>BLAINE</v>
          </cell>
          <cell r="C22">
            <v>547561</v>
          </cell>
        </row>
        <row r="23">
          <cell r="A23" t="str">
            <v>21234</v>
          </cell>
          <cell r="B23" t="str">
            <v>BOISTFORT</v>
          </cell>
          <cell r="C23">
            <v>33261</v>
          </cell>
        </row>
        <row r="24">
          <cell r="A24" t="str">
            <v>18100</v>
          </cell>
          <cell r="B24" t="str">
            <v>BREMERTON</v>
          </cell>
          <cell r="C24">
            <v>1298885</v>
          </cell>
        </row>
        <row r="25">
          <cell r="A25" t="str">
            <v>24111</v>
          </cell>
          <cell r="B25" t="str">
            <v>BREWSTER</v>
          </cell>
          <cell r="C25">
            <v>301117</v>
          </cell>
        </row>
        <row r="26">
          <cell r="A26" t="str">
            <v>09075</v>
          </cell>
          <cell r="B26" t="str">
            <v>BRIDGEPORT</v>
          </cell>
          <cell r="C26">
            <v>306417</v>
          </cell>
        </row>
        <row r="27">
          <cell r="A27" t="str">
            <v>16046</v>
          </cell>
          <cell r="B27" t="str">
            <v>BRINNON</v>
          </cell>
          <cell r="C27">
            <v>45043</v>
          </cell>
        </row>
        <row r="28">
          <cell r="A28" t="str">
            <v>29100</v>
          </cell>
          <cell r="B28" t="str">
            <v>BURLINGTON-EDISON</v>
          </cell>
          <cell r="C28">
            <v>842790</v>
          </cell>
        </row>
        <row r="29">
          <cell r="A29" t="str">
            <v>06117</v>
          </cell>
          <cell r="B29" t="str">
            <v>CAMAS</v>
          </cell>
          <cell r="C29">
            <v>206811</v>
          </cell>
        </row>
        <row r="30">
          <cell r="A30" t="str">
            <v>05401</v>
          </cell>
          <cell r="B30" t="str">
            <v>CAPE FLATTERY</v>
          </cell>
          <cell r="C30">
            <v>120622</v>
          </cell>
        </row>
        <row r="31">
          <cell r="A31" t="str">
            <v>27019</v>
          </cell>
          <cell r="B31" t="str">
            <v>CARBONADO</v>
          </cell>
          <cell r="C31">
            <v>18829</v>
          </cell>
        </row>
        <row r="32">
          <cell r="A32" t="str">
            <v>04228</v>
          </cell>
          <cell r="B32" t="str">
            <v>CASCADE</v>
          </cell>
          <cell r="C32">
            <v>508408</v>
          </cell>
        </row>
        <row r="33">
          <cell r="A33" t="str">
            <v>17917</v>
          </cell>
          <cell r="B33" t="str">
            <v>CASCADE MIDWAY CHARTER</v>
          </cell>
          <cell r="C33">
            <v>0</v>
          </cell>
        </row>
        <row r="34">
          <cell r="A34" t="str">
            <v>04222</v>
          </cell>
          <cell r="B34" t="str">
            <v>CASHMERE</v>
          </cell>
          <cell r="C34">
            <v>386397</v>
          </cell>
        </row>
        <row r="35">
          <cell r="A35" t="str">
            <v>08401</v>
          </cell>
          <cell r="B35" t="str">
            <v>CASTLE ROCK</v>
          </cell>
          <cell r="C35">
            <v>233785</v>
          </cell>
        </row>
        <row r="36">
          <cell r="A36" t="str">
            <v>18901</v>
          </cell>
          <cell r="B36" t="str">
            <v>CATALYST BREMERTON CHARTER</v>
          </cell>
          <cell r="C36">
            <v>57924</v>
          </cell>
        </row>
        <row r="37">
          <cell r="A37" t="str">
            <v>20215</v>
          </cell>
          <cell r="B37" t="str">
            <v>CENTERVILLE</v>
          </cell>
          <cell r="C37">
            <v>27289</v>
          </cell>
        </row>
        <row r="38">
          <cell r="A38" t="str">
            <v>18401</v>
          </cell>
          <cell r="B38" t="str">
            <v>CENTRAL KITSAP</v>
          </cell>
          <cell r="C38">
            <v>1261179</v>
          </cell>
        </row>
        <row r="39">
          <cell r="A39" t="str">
            <v>32356</v>
          </cell>
          <cell r="B39" t="str">
            <v>CENTRAL VALLEY</v>
          </cell>
          <cell r="C39">
            <v>2922294</v>
          </cell>
        </row>
        <row r="40">
          <cell r="A40" t="str">
            <v>21401</v>
          </cell>
          <cell r="B40" t="str">
            <v>CENTRALIA</v>
          </cell>
          <cell r="C40">
            <v>1298394</v>
          </cell>
        </row>
        <row r="41">
          <cell r="A41" t="str">
            <v>21302</v>
          </cell>
          <cell r="B41" t="str">
            <v>CHEHALIS</v>
          </cell>
          <cell r="C41">
            <v>537851</v>
          </cell>
        </row>
        <row r="42">
          <cell r="A42" t="str">
            <v>32360</v>
          </cell>
          <cell r="B42" t="str">
            <v>CHENEY</v>
          </cell>
          <cell r="C42">
            <v>819101</v>
          </cell>
        </row>
        <row r="43">
          <cell r="A43" t="str">
            <v>33036</v>
          </cell>
          <cell r="B43" t="str">
            <v>CHEWELAH</v>
          </cell>
          <cell r="C43">
            <v>349835</v>
          </cell>
        </row>
        <row r="44">
          <cell r="A44" t="str">
            <v>16049</v>
          </cell>
          <cell r="B44" t="str">
            <v>CHIMACUM</v>
          </cell>
          <cell r="C44">
            <v>164294</v>
          </cell>
        </row>
        <row r="45">
          <cell r="A45" t="str">
            <v>02250</v>
          </cell>
          <cell r="B45" t="str">
            <v>CLARKSTON</v>
          </cell>
          <cell r="C45">
            <v>748375</v>
          </cell>
        </row>
        <row r="46">
          <cell r="A46" t="str">
            <v>19404</v>
          </cell>
          <cell r="B46" t="str">
            <v>CLE ELUM-ROSLYN</v>
          </cell>
          <cell r="C46">
            <v>198575</v>
          </cell>
        </row>
        <row r="47">
          <cell r="A47" t="str">
            <v>27400</v>
          </cell>
          <cell r="B47" t="str">
            <v>CLOVER PARK</v>
          </cell>
          <cell r="C47">
            <v>3936589</v>
          </cell>
        </row>
        <row r="48">
          <cell r="A48" t="str">
            <v>38300</v>
          </cell>
          <cell r="B48" t="str">
            <v>COLFAX</v>
          </cell>
          <cell r="C48">
            <v>95322</v>
          </cell>
        </row>
        <row r="49">
          <cell r="A49" t="str">
            <v>36250</v>
          </cell>
          <cell r="B49" t="str">
            <v>COLLEGE PLACE</v>
          </cell>
          <cell r="C49">
            <v>380196</v>
          </cell>
        </row>
        <row r="50">
          <cell r="A50" t="str">
            <v>38306</v>
          </cell>
          <cell r="B50" t="str">
            <v>COLTON</v>
          </cell>
          <cell r="C50">
            <v>39744</v>
          </cell>
        </row>
        <row r="51">
          <cell r="A51" t="str">
            <v>33206</v>
          </cell>
          <cell r="B51" t="str">
            <v>COLUMBIA (STEV)</v>
          </cell>
          <cell r="C51">
            <v>68639</v>
          </cell>
        </row>
        <row r="52">
          <cell r="A52" t="str">
            <v>36400</v>
          </cell>
          <cell r="B52" t="str">
            <v>COLUMBIA (WALLA)</v>
          </cell>
          <cell r="C52">
            <v>233862</v>
          </cell>
        </row>
        <row r="53">
          <cell r="A53" t="str">
            <v>33115</v>
          </cell>
          <cell r="B53" t="str">
            <v>COLVILLE</v>
          </cell>
          <cell r="C53">
            <v>616438</v>
          </cell>
        </row>
        <row r="54">
          <cell r="A54" t="str">
            <v>29011</v>
          </cell>
          <cell r="B54" t="str">
            <v>CONCRETE</v>
          </cell>
          <cell r="C54">
            <v>137293</v>
          </cell>
        </row>
        <row r="55">
          <cell r="A55" t="str">
            <v>29317</v>
          </cell>
          <cell r="B55" t="str">
            <v>CONWAY</v>
          </cell>
          <cell r="C55">
            <v>41447</v>
          </cell>
        </row>
        <row r="56">
          <cell r="A56" t="str">
            <v>14099</v>
          </cell>
          <cell r="B56" t="str">
            <v>COSMOPOLIS</v>
          </cell>
          <cell r="C56">
            <v>49478</v>
          </cell>
        </row>
        <row r="57">
          <cell r="A57" t="str">
            <v>13151</v>
          </cell>
          <cell r="B57" t="str">
            <v>COULEE-HARTLINE</v>
          </cell>
          <cell r="C57">
            <v>76750</v>
          </cell>
        </row>
        <row r="58">
          <cell r="A58" t="str">
            <v>15204</v>
          </cell>
          <cell r="B58" t="str">
            <v>COUPEVILLE</v>
          </cell>
          <cell r="C58">
            <v>225225</v>
          </cell>
        </row>
        <row r="59">
          <cell r="A59" t="str">
            <v>05313</v>
          </cell>
          <cell r="B59" t="str">
            <v>CRESCENT</v>
          </cell>
          <cell r="C59">
            <v>98690</v>
          </cell>
        </row>
        <row r="60">
          <cell r="A60" t="str">
            <v>22073</v>
          </cell>
          <cell r="B60" t="str">
            <v>CRESTON</v>
          </cell>
          <cell r="C60">
            <v>14024</v>
          </cell>
        </row>
        <row r="61">
          <cell r="A61" t="str">
            <v>10050</v>
          </cell>
          <cell r="B61" t="str">
            <v>CURLEW</v>
          </cell>
          <cell r="C61">
            <v>64722</v>
          </cell>
        </row>
        <row r="62">
          <cell r="A62" t="str">
            <v>26059</v>
          </cell>
          <cell r="B62" t="str">
            <v>CUSICK</v>
          </cell>
          <cell r="C62">
            <v>135226</v>
          </cell>
        </row>
        <row r="63">
          <cell r="A63" t="str">
            <v>19007</v>
          </cell>
          <cell r="B63" t="str">
            <v>DAMMAN</v>
          </cell>
          <cell r="C63">
            <v>0</v>
          </cell>
        </row>
        <row r="64">
          <cell r="A64" t="str">
            <v>31330</v>
          </cell>
          <cell r="B64" t="str">
            <v>DARRINGTON</v>
          </cell>
          <cell r="C64">
            <v>155871</v>
          </cell>
        </row>
        <row r="65">
          <cell r="A65" t="str">
            <v>22207</v>
          </cell>
          <cell r="B65" t="str">
            <v>DAVENPORT</v>
          </cell>
          <cell r="C65">
            <v>141319</v>
          </cell>
        </row>
        <row r="66">
          <cell r="A66" t="str">
            <v>07002</v>
          </cell>
          <cell r="B66" t="str">
            <v>DAYTON</v>
          </cell>
          <cell r="C66">
            <v>143006</v>
          </cell>
        </row>
        <row r="67">
          <cell r="A67" t="str">
            <v>32414</v>
          </cell>
          <cell r="B67" t="str">
            <v>DEER PARK</v>
          </cell>
          <cell r="C67">
            <v>497489</v>
          </cell>
        </row>
        <row r="68">
          <cell r="A68" t="str">
            <v>27343</v>
          </cell>
          <cell r="B68" t="str">
            <v>DIERINGER</v>
          </cell>
          <cell r="C68">
            <v>103954</v>
          </cell>
        </row>
        <row r="69">
          <cell r="A69" t="str">
            <v>36101</v>
          </cell>
          <cell r="B69" t="str">
            <v>DIXIE</v>
          </cell>
          <cell r="C69">
            <v>22761</v>
          </cell>
        </row>
        <row r="70">
          <cell r="A70" t="str">
            <v>32361</v>
          </cell>
          <cell r="B70" t="str">
            <v>EAST VALLEY (SPK)</v>
          </cell>
          <cell r="C70">
            <v>1095778</v>
          </cell>
        </row>
        <row r="71">
          <cell r="A71" t="str">
            <v>39090</v>
          </cell>
          <cell r="B71" t="str">
            <v>EAST VALLEY (YAK)</v>
          </cell>
          <cell r="C71">
            <v>604730</v>
          </cell>
        </row>
        <row r="72">
          <cell r="A72" t="str">
            <v>09206</v>
          </cell>
          <cell r="B72" t="str">
            <v>EASTMONT</v>
          </cell>
          <cell r="C72">
            <v>1404788</v>
          </cell>
        </row>
        <row r="73">
          <cell r="A73" t="str">
            <v>19028</v>
          </cell>
          <cell r="B73" t="str">
            <v>EASTON</v>
          </cell>
          <cell r="C73">
            <v>16414</v>
          </cell>
        </row>
        <row r="74">
          <cell r="A74" t="str">
            <v>27404</v>
          </cell>
          <cell r="B74" t="str">
            <v>EATONVILLE</v>
          </cell>
          <cell r="C74">
            <v>181891</v>
          </cell>
        </row>
        <row r="75">
          <cell r="A75" t="str">
            <v>31015</v>
          </cell>
          <cell r="B75" t="str">
            <v>EDMONDS</v>
          </cell>
          <cell r="C75">
            <v>2766898</v>
          </cell>
        </row>
        <row r="76">
          <cell r="A76" t="str">
            <v>19401</v>
          </cell>
          <cell r="B76" t="str">
            <v>ELLENSBURG</v>
          </cell>
          <cell r="C76">
            <v>685240</v>
          </cell>
        </row>
        <row r="77">
          <cell r="A77" t="str">
            <v>14068</v>
          </cell>
          <cell r="B77" t="str">
            <v>ELMA</v>
          </cell>
          <cell r="C77">
            <v>423878</v>
          </cell>
        </row>
        <row r="78">
          <cell r="A78" t="str">
            <v>38308</v>
          </cell>
          <cell r="B78" t="str">
            <v>ENDICOTT</v>
          </cell>
          <cell r="C78">
            <v>21348</v>
          </cell>
        </row>
        <row r="79">
          <cell r="A79" t="str">
            <v>04127</v>
          </cell>
          <cell r="B79" t="str">
            <v>ENTIAT</v>
          </cell>
          <cell r="C79">
            <v>169337</v>
          </cell>
        </row>
        <row r="80">
          <cell r="A80" t="str">
            <v>17216</v>
          </cell>
          <cell r="B80" t="str">
            <v>ENUMCLAW</v>
          </cell>
          <cell r="C80">
            <v>540466</v>
          </cell>
        </row>
        <row r="81">
          <cell r="A81" t="str">
            <v>13165</v>
          </cell>
          <cell r="B81" t="str">
            <v>EPHRATA</v>
          </cell>
          <cell r="C81">
            <v>555793</v>
          </cell>
        </row>
        <row r="82">
          <cell r="A82" t="str">
            <v>21036</v>
          </cell>
          <cell r="B82" t="str">
            <v>EVALINE</v>
          </cell>
          <cell r="C82">
            <v>90219</v>
          </cell>
        </row>
        <row r="83">
          <cell r="A83" t="str">
            <v>31002</v>
          </cell>
          <cell r="B83" t="str">
            <v>EVERETT</v>
          </cell>
          <cell r="C83">
            <v>3131956</v>
          </cell>
        </row>
        <row r="84">
          <cell r="A84" t="str">
            <v>06114</v>
          </cell>
          <cell r="B84" t="str">
            <v>EVERGREEN (CLARK)</v>
          </cell>
          <cell r="C84">
            <v>5578200</v>
          </cell>
        </row>
        <row r="85">
          <cell r="A85" t="str">
            <v>33205</v>
          </cell>
          <cell r="B85" t="str">
            <v>EVERGREEN (STEV)</v>
          </cell>
          <cell r="C85">
            <v>2705</v>
          </cell>
        </row>
        <row r="86">
          <cell r="A86" t="str">
            <v>17210</v>
          </cell>
          <cell r="B86" t="str">
            <v>FEDERAL WAY</v>
          </cell>
          <cell r="C86">
            <v>7206344</v>
          </cell>
        </row>
        <row r="87">
          <cell r="A87" t="str">
            <v>37502</v>
          </cell>
          <cell r="B87" t="str">
            <v>FERNDALE</v>
          </cell>
          <cell r="C87">
            <v>971490</v>
          </cell>
        </row>
        <row r="88">
          <cell r="A88" t="str">
            <v>27417</v>
          </cell>
          <cell r="B88" t="str">
            <v>FIFE</v>
          </cell>
          <cell r="C88">
            <v>528338</v>
          </cell>
        </row>
        <row r="89">
          <cell r="A89" t="str">
            <v>03053</v>
          </cell>
          <cell r="B89" t="str">
            <v>FINLEY</v>
          </cell>
          <cell r="C89">
            <v>178742</v>
          </cell>
        </row>
        <row r="90">
          <cell r="A90" t="str">
            <v>27402</v>
          </cell>
          <cell r="B90" t="str">
            <v>FRANKLIN PIERCE</v>
          </cell>
          <cell r="C90">
            <v>2216557</v>
          </cell>
        </row>
        <row r="91">
          <cell r="A91" t="str">
            <v>32358</v>
          </cell>
          <cell r="B91" t="str">
            <v>FREEMAN</v>
          </cell>
          <cell r="C91">
            <v>70033</v>
          </cell>
        </row>
        <row r="92">
          <cell r="A92" t="str">
            <v>38302</v>
          </cell>
          <cell r="B92" t="str">
            <v>GARFIELD</v>
          </cell>
          <cell r="C92">
            <v>69705</v>
          </cell>
        </row>
        <row r="93">
          <cell r="A93" t="str">
            <v>20401</v>
          </cell>
          <cell r="B93" t="str">
            <v>GLENWOOD</v>
          </cell>
          <cell r="C93">
            <v>0</v>
          </cell>
        </row>
        <row r="94">
          <cell r="A94" t="str">
            <v>20404</v>
          </cell>
          <cell r="B94" t="str">
            <v>GOLDENDALE</v>
          </cell>
          <cell r="C94">
            <v>378897</v>
          </cell>
        </row>
        <row r="95">
          <cell r="A95" t="str">
            <v>13301</v>
          </cell>
          <cell r="B95" t="str">
            <v>GRAND COULEE</v>
          </cell>
          <cell r="C95">
            <v>186421</v>
          </cell>
        </row>
        <row r="96">
          <cell r="A96" t="str">
            <v>39200</v>
          </cell>
          <cell r="B96" t="str">
            <v>GRANDVIEW</v>
          </cell>
          <cell r="C96">
            <v>1087029</v>
          </cell>
        </row>
        <row r="97">
          <cell r="A97" t="str">
            <v>39204</v>
          </cell>
          <cell r="B97" t="str">
            <v>GRANGER</v>
          </cell>
          <cell r="C97">
            <v>881550</v>
          </cell>
        </row>
        <row r="98">
          <cell r="A98" t="str">
            <v>31332</v>
          </cell>
          <cell r="B98" t="str">
            <v>GRANITE FALLS</v>
          </cell>
          <cell r="C98">
            <v>200861</v>
          </cell>
        </row>
        <row r="99">
          <cell r="A99" t="str">
            <v>23054</v>
          </cell>
          <cell r="B99" t="str">
            <v>GRAPEVIEW</v>
          </cell>
          <cell r="C99">
            <v>62117</v>
          </cell>
        </row>
        <row r="100">
          <cell r="A100" t="str">
            <v>32312</v>
          </cell>
          <cell r="B100" t="str">
            <v>GREAT NORTHERN</v>
          </cell>
          <cell r="C100">
            <v>21585</v>
          </cell>
        </row>
        <row r="101">
          <cell r="A101" t="str">
            <v>06103</v>
          </cell>
          <cell r="B101" t="str">
            <v>GREEN MOUNTAIN</v>
          </cell>
          <cell r="C101">
            <v>16738</v>
          </cell>
        </row>
        <row r="102">
          <cell r="A102" t="str">
            <v>34324</v>
          </cell>
          <cell r="B102" t="str">
            <v>GRIFFIN</v>
          </cell>
          <cell r="C102">
            <v>35228</v>
          </cell>
        </row>
        <row r="103">
          <cell r="A103" t="str">
            <v>22204</v>
          </cell>
          <cell r="B103" t="str">
            <v>HARRINGTON</v>
          </cell>
          <cell r="C103">
            <v>35329</v>
          </cell>
        </row>
        <row r="104">
          <cell r="A104" t="str">
            <v>39203</v>
          </cell>
          <cell r="B104" t="str">
            <v>HIGHLAND</v>
          </cell>
          <cell r="C104">
            <v>280348</v>
          </cell>
        </row>
        <row r="105">
          <cell r="A105" t="str">
            <v>17401</v>
          </cell>
          <cell r="B105" t="str">
            <v>HIGHLINE</v>
          </cell>
          <cell r="C105">
            <v>7441709</v>
          </cell>
        </row>
        <row r="106">
          <cell r="A106" t="str">
            <v>06098</v>
          </cell>
          <cell r="B106" t="str">
            <v>HOCKINSON</v>
          </cell>
          <cell r="C106">
            <v>70471</v>
          </cell>
        </row>
        <row r="107">
          <cell r="A107" t="str">
            <v>23404</v>
          </cell>
          <cell r="B107" t="str">
            <v>HOOD CANAL</v>
          </cell>
          <cell r="C107">
            <v>190484</v>
          </cell>
        </row>
        <row r="108">
          <cell r="A108" t="str">
            <v>14028</v>
          </cell>
          <cell r="B108" t="str">
            <v>HOQUIAM</v>
          </cell>
          <cell r="C108">
            <v>641852</v>
          </cell>
        </row>
        <row r="109">
          <cell r="A109" t="str">
            <v>17911</v>
          </cell>
          <cell r="B109" t="str">
            <v>IMPACT CHARTER</v>
          </cell>
          <cell r="C109">
            <v>91010</v>
          </cell>
        </row>
        <row r="110">
          <cell r="A110" t="str">
            <v>17916</v>
          </cell>
          <cell r="B110" t="str">
            <v>IMPACT SALISH SEA CHARTER</v>
          </cell>
          <cell r="C110">
            <v>74549</v>
          </cell>
        </row>
        <row r="111">
          <cell r="A111" t="str">
            <v>10070</v>
          </cell>
          <cell r="B111" t="str">
            <v>INCHELIUM</v>
          </cell>
          <cell r="C111">
            <v>111342</v>
          </cell>
        </row>
        <row r="112">
          <cell r="A112" t="str">
            <v>31063</v>
          </cell>
          <cell r="B112" t="str">
            <v>INDEX</v>
          </cell>
          <cell r="C112">
            <v>0</v>
          </cell>
        </row>
        <row r="113">
          <cell r="A113" t="str">
            <v>17411</v>
          </cell>
          <cell r="B113" t="str">
            <v>ISSAQUAH</v>
          </cell>
          <cell r="C113">
            <v>622985</v>
          </cell>
        </row>
        <row r="114">
          <cell r="A114" t="str">
            <v>11056</v>
          </cell>
          <cell r="B114" t="str">
            <v>KAHLOTUS</v>
          </cell>
          <cell r="C114">
            <v>1717</v>
          </cell>
        </row>
        <row r="115">
          <cell r="A115" t="str">
            <v>08402</v>
          </cell>
          <cell r="B115" t="str">
            <v>KALAMA</v>
          </cell>
          <cell r="C115">
            <v>149053</v>
          </cell>
        </row>
        <row r="116">
          <cell r="A116" t="str">
            <v>10003</v>
          </cell>
          <cell r="B116" t="str">
            <v>KELLER</v>
          </cell>
          <cell r="C116">
            <v>52726</v>
          </cell>
        </row>
        <row r="117">
          <cell r="A117" t="str">
            <v>08458</v>
          </cell>
          <cell r="B117" t="str">
            <v>KELSO</v>
          </cell>
          <cell r="C117">
            <v>1336739</v>
          </cell>
        </row>
        <row r="118">
          <cell r="A118" t="str">
            <v>03017</v>
          </cell>
          <cell r="B118" t="str">
            <v>KENNEWICK</v>
          </cell>
          <cell r="C118">
            <v>5150489</v>
          </cell>
        </row>
        <row r="119">
          <cell r="A119" t="str">
            <v>17415</v>
          </cell>
          <cell r="B119" t="str">
            <v>KENT</v>
          </cell>
          <cell r="C119">
            <v>8701512</v>
          </cell>
        </row>
        <row r="120">
          <cell r="A120" t="str">
            <v>33212</v>
          </cell>
          <cell r="B120" t="str">
            <v>KETTLE FALLS</v>
          </cell>
          <cell r="C120">
            <v>217065</v>
          </cell>
        </row>
        <row r="121">
          <cell r="A121" t="str">
            <v>03052</v>
          </cell>
          <cell r="B121" t="str">
            <v>KIONA-BENTON</v>
          </cell>
          <cell r="C121">
            <v>452967</v>
          </cell>
        </row>
        <row r="122">
          <cell r="A122" t="str">
            <v>19403</v>
          </cell>
          <cell r="B122" t="str">
            <v>KITTITAS</v>
          </cell>
          <cell r="C122">
            <v>99929</v>
          </cell>
        </row>
        <row r="123">
          <cell r="A123" t="str">
            <v>20402</v>
          </cell>
          <cell r="B123" t="str">
            <v>KLICKITAT</v>
          </cell>
          <cell r="C123">
            <v>27928</v>
          </cell>
        </row>
        <row r="124">
          <cell r="A124" t="str">
            <v>06101</v>
          </cell>
          <cell r="B124" t="str">
            <v>LA CENTER</v>
          </cell>
          <cell r="C124">
            <v>63726</v>
          </cell>
        </row>
        <row r="125">
          <cell r="A125" t="str">
            <v>29311</v>
          </cell>
          <cell r="B125" t="str">
            <v>LA CONNER</v>
          </cell>
          <cell r="C125">
            <v>101226</v>
          </cell>
        </row>
        <row r="126">
          <cell r="A126" t="str">
            <v>38126</v>
          </cell>
          <cell r="B126" t="str">
            <v>LACROSSE</v>
          </cell>
          <cell r="C126">
            <v>32789</v>
          </cell>
        </row>
        <row r="127">
          <cell r="A127" t="str">
            <v>04129</v>
          </cell>
          <cell r="B127" t="str">
            <v>LAKE CHELAN</v>
          </cell>
          <cell r="C127">
            <v>229601</v>
          </cell>
        </row>
        <row r="128">
          <cell r="A128" t="str">
            <v>31004</v>
          </cell>
          <cell r="B128" t="str">
            <v>LAKE STEVENS</v>
          </cell>
          <cell r="C128">
            <v>737606</v>
          </cell>
        </row>
        <row r="129">
          <cell r="A129" t="str">
            <v>17414</v>
          </cell>
          <cell r="B129" t="str">
            <v>LAKE WASHINGTON</v>
          </cell>
          <cell r="C129">
            <v>1048994</v>
          </cell>
        </row>
        <row r="130">
          <cell r="A130" t="str">
            <v>31306</v>
          </cell>
          <cell r="B130" t="str">
            <v>LAKEWOOD</v>
          </cell>
          <cell r="C130">
            <v>259338</v>
          </cell>
        </row>
        <row r="131">
          <cell r="A131" t="str">
            <v>38264</v>
          </cell>
          <cell r="B131" t="str">
            <v>LAMONT</v>
          </cell>
          <cell r="C131">
            <v>0</v>
          </cell>
        </row>
        <row r="132">
          <cell r="A132" t="str">
            <v>32362</v>
          </cell>
          <cell r="B132" t="str">
            <v>LIBERTY</v>
          </cell>
          <cell r="C132">
            <v>89271</v>
          </cell>
        </row>
        <row r="133">
          <cell r="A133" t="str">
            <v>01158</v>
          </cell>
          <cell r="B133" t="str">
            <v>LIND</v>
          </cell>
          <cell r="C133">
            <v>66295</v>
          </cell>
        </row>
        <row r="134">
          <cell r="A134" t="str">
            <v>08122</v>
          </cell>
          <cell r="B134" t="str">
            <v>LONGVIEW</v>
          </cell>
          <cell r="C134">
            <v>2430911</v>
          </cell>
        </row>
        <row r="135">
          <cell r="A135" t="str">
            <v>33183</v>
          </cell>
          <cell r="B135" t="str">
            <v>LOON LAKE</v>
          </cell>
          <cell r="C135">
            <v>68479</v>
          </cell>
        </row>
        <row r="136">
          <cell r="A136" t="str">
            <v>28144</v>
          </cell>
          <cell r="B136" t="str">
            <v>LOPEZ</v>
          </cell>
          <cell r="C136">
            <v>80798</v>
          </cell>
        </row>
        <row r="137">
          <cell r="A137" t="str">
            <v>32903</v>
          </cell>
          <cell r="B137" t="str">
            <v>LUMEN CHARTER</v>
          </cell>
          <cell r="C137">
            <v>18517</v>
          </cell>
        </row>
        <row r="138">
          <cell r="A138" t="str">
            <v>20406</v>
          </cell>
          <cell r="B138" t="str">
            <v>LYLE</v>
          </cell>
          <cell r="C138">
            <v>199851</v>
          </cell>
        </row>
        <row r="139">
          <cell r="A139" t="str">
            <v>37504</v>
          </cell>
          <cell r="B139" t="str">
            <v>LYNDEN</v>
          </cell>
          <cell r="C139">
            <v>343595</v>
          </cell>
        </row>
        <row r="140">
          <cell r="A140" t="str">
            <v>39120</v>
          </cell>
          <cell r="B140" t="str">
            <v>MABTON</v>
          </cell>
          <cell r="C140">
            <v>364451</v>
          </cell>
        </row>
        <row r="141">
          <cell r="A141" t="str">
            <v>09207</v>
          </cell>
          <cell r="B141" t="str">
            <v>MANSFIELD</v>
          </cell>
          <cell r="C141">
            <v>23106</v>
          </cell>
        </row>
        <row r="142">
          <cell r="A142" t="str">
            <v>04019</v>
          </cell>
          <cell r="B142" t="str">
            <v>MANSON</v>
          </cell>
          <cell r="C142">
            <v>127136</v>
          </cell>
        </row>
        <row r="143">
          <cell r="A143" t="str">
            <v>23311</v>
          </cell>
          <cell r="B143" t="str">
            <v>MARY M KNIGHT</v>
          </cell>
          <cell r="C143">
            <v>78729</v>
          </cell>
        </row>
        <row r="144">
          <cell r="A144" t="str">
            <v>33207</v>
          </cell>
          <cell r="B144" t="str">
            <v>MARY WALKER</v>
          </cell>
          <cell r="C144">
            <v>222283</v>
          </cell>
        </row>
        <row r="145">
          <cell r="A145" t="str">
            <v>31025</v>
          </cell>
          <cell r="B145" t="str">
            <v>MARYSVILLE</v>
          </cell>
          <cell r="C145">
            <v>1602313</v>
          </cell>
        </row>
        <row r="146">
          <cell r="A146" t="str">
            <v>14065</v>
          </cell>
          <cell r="B146" t="str">
            <v>MCCLEARY</v>
          </cell>
          <cell r="C146">
            <v>143488</v>
          </cell>
        </row>
        <row r="147">
          <cell r="A147" t="str">
            <v>32354</v>
          </cell>
          <cell r="B147" t="str">
            <v>MEAD</v>
          </cell>
          <cell r="C147">
            <v>1146071</v>
          </cell>
        </row>
        <row r="148">
          <cell r="A148" t="str">
            <v>32326</v>
          </cell>
          <cell r="B148" t="str">
            <v>MEDICAL LAKE</v>
          </cell>
          <cell r="C148">
            <v>218715</v>
          </cell>
        </row>
        <row r="149">
          <cell r="A149" t="str">
            <v>17400</v>
          </cell>
          <cell r="B149" t="str">
            <v>MERCER ISLAND</v>
          </cell>
          <cell r="C149">
            <v>96898</v>
          </cell>
        </row>
        <row r="150">
          <cell r="A150" t="str">
            <v>37505</v>
          </cell>
          <cell r="B150" t="str">
            <v>MERIDIAN</v>
          </cell>
          <cell r="C150">
            <v>277231</v>
          </cell>
        </row>
        <row r="151">
          <cell r="A151" t="str">
            <v>24350</v>
          </cell>
          <cell r="B151" t="str">
            <v>METHOW VALLEY</v>
          </cell>
          <cell r="C151">
            <v>224073</v>
          </cell>
        </row>
        <row r="152">
          <cell r="A152" t="str">
            <v>30031</v>
          </cell>
          <cell r="B152" t="str">
            <v>MILL A</v>
          </cell>
          <cell r="C152">
            <v>16198</v>
          </cell>
        </row>
        <row r="153">
          <cell r="A153" t="str">
            <v>31103</v>
          </cell>
          <cell r="B153" t="str">
            <v>MONROE</v>
          </cell>
          <cell r="C153">
            <v>583082</v>
          </cell>
        </row>
        <row r="154">
          <cell r="A154" t="str">
            <v>14066</v>
          </cell>
          <cell r="B154" t="str">
            <v>MONTESANO</v>
          </cell>
          <cell r="C154">
            <v>328421</v>
          </cell>
        </row>
        <row r="155">
          <cell r="A155" t="str">
            <v>21214</v>
          </cell>
          <cell r="B155" t="str">
            <v>MORTON</v>
          </cell>
          <cell r="C155">
            <v>95193</v>
          </cell>
        </row>
        <row r="156">
          <cell r="A156" t="str">
            <v>13161</v>
          </cell>
          <cell r="B156" t="str">
            <v>MOSES LAKE</v>
          </cell>
          <cell r="C156">
            <v>1959598</v>
          </cell>
        </row>
        <row r="157">
          <cell r="A157" t="str">
            <v>21206</v>
          </cell>
          <cell r="B157" t="str">
            <v>MOSSYROCK</v>
          </cell>
          <cell r="C157">
            <v>128327</v>
          </cell>
        </row>
        <row r="158">
          <cell r="A158" t="str">
            <v>39209</v>
          </cell>
          <cell r="B158" t="str">
            <v>MOUNT ADAMS</v>
          </cell>
          <cell r="C158">
            <v>482569</v>
          </cell>
        </row>
        <row r="159">
          <cell r="A159" t="str">
            <v>37507</v>
          </cell>
          <cell r="B159" t="str">
            <v>MOUNT BAKER</v>
          </cell>
          <cell r="C159">
            <v>687332</v>
          </cell>
        </row>
        <row r="160">
          <cell r="A160" t="str">
            <v>30029</v>
          </cell>
          <cell r="B160" t="str">
            <v>MOUNT PLEASANT</v>
          </cell>
          <cell r="C160">
            <v>0</v>
          </cell>
        </row>
        <row r="161">
          <cell r="A161" t="str">
            <v>29320</v>
          </cell>
          <cell r="B161" t="str">
            <v>MOUNT VERNON</v>
          </cell>
          <cell r="C161">
            <v>1447731</v>
          </cell>
        </row>
        <row r="162">
          <cell r="A162" t="str">
            <v>31006</v>
          </cell>
          <cell r="B162" t="str">
            <v>MUKILTEO</v>
          </cell>
          <cell r="C162">
            <v>2938888</v>
          </cell>
        </row>
        <row r="163">
          <cell r="A163" t="str">
            <v>39003</v>
          </cell>
          <cell r="B163" t="str">
            <v>NACHES VALLEY</v>
          </cell>
          <cell r="C163">
            <v>296520</v>
          </cell>
        </row>
        <row r="164">
          <cell r="A164" t="str">
            <v>21014</v>
          </cell>
          <cell r="B164" t="str">
            <v>NAPAVINE</v>
          </cell>
          <cell r="C164">
            <v>123512</v>
          </cell>
        </row>
        <row r="165">
          <cell r="A165" t="str">
            <v>25155</v>
          </cell>
          <cell r="B165" t="str">
            <v>NASELLE-GRAYS</v>
          </cell>
          <cell r="C165">
            <v>74456</v>
          </cell>
        </row>
        <row r="166">
          <cell r="A166" t="str">
            <v>24014</v>
          </cell>
          <cell r="B166" t="str">
            <v>NESPELEM</v>
          </cell>
          <cell r="C166">
            <v>150220</v>
          </cell>
        </row>
        <row r="167">
          <cell r="A167" t="str">
            <v>26056</v>
          </cell>
          <cell r="B167" t="str">
            <v>NEWPORT</v>
          </cell>
          <cell r="C167">
            <v>391077</v>
          </cell>
        </row>
        <row r="168">
          <cell r="A168" t="str">
            <v>32325</v>
          </cell>
          <cell r="B168" t="str">
            <v>NINE MILE FALLS</v>
          </cell>
          <cell r="C168">
            <v>497361</v>
          </cell>
        </row>
        <row r="169">
          <cell r="A169" t="str">
            <v>37506</v>
          </cell>
          <cell r="B169" t="str">
            <v>NOOKSACK VALLEY</v>
          </cell>
          <cell r="C169">
            <v>354203</v>
          </cell>
        </row>
        <row r="170">
          <cell r="A170" t="str">
            <v>14064</v>
          </cell>
          <cell r="B170" t="str">
            <v>NORTH BEACH</v>
          </cell>
          <cell r="C170">
            <v>168952</v>
          </cell>
        </row>
        <row r="171">
          <cell r="A171" t="str">
            <v>11051</v>
          </cell>
          <cell r="B171" t="str">
            <v>NORTH FRANKLIN</v>
          </cell>
          <cell r="C171">
            <v>868639</v>
          </cell>
        </row>
        <row r="172">
          <cell r="A172" t="str">
            <v>18400</v>
          </cell>
          <cell r="B172" t="str">
            <v>NORTH KITSAP</v>
          </cell>
          <cell r="C172">
            <v>660610</v>
          </cell>
        </row>
        <row r="173">
          <cell r="A173" t="str">
            <v>23403</v>
          </cell>
          <cell r="B173" t="str">
            <v>NORTH MASON</v>
          </cell>
          <cell r="C173">
            <v>611716</v>
          </cell>
        </row>
        <row r="174">
          <cell r="A174" t="str">
            <v>25200</v>
          </cell>
          <cell r="B174" t="str">
            <v>NORTH RIVER</v>
          </cell>
          <cell r="C174">
            <v>17174</v>
          </cell>
        </row>
        <row r="175">
          <cell r="A175" t="str">
            <v>34003</v>
          </cell>
          <cell r="B175" t="str">
            <v>NORTH THURSTON</v>
          </cell>
          <cell r="C175">
            <v>2294355</v>
          </cell>
        </row>
        <row r="176">
          <cell r="A176" t="str">
            <v>33211</v>
          </cell>
          <cell r="B176" t="str">
            <v>NORTHPORT</v>
          </cell>
          <cell r="C176">
            <v>85194</v>
          </cell>
        </row>
        <row r="177">
          <cell r="A177" t="str">
            <v>17417</v>
          </cell>
          <cell r="B177" t="str">
            <v>NORTHSHORE</v>
          </cell>
          <cell r="C177">
            <v>645944</v>
          </cell>
        </row>
        <row r="178">
          <cell r="A178" t="str">
            <v>15201</v>
          </cell>
          <cell r="B178" t="str">
            <v>OAK HARBOR</v>
          </cell>
          <cell r="C178">
            <v>917205</v>
          </cell>
        </row>
        <row r="179">
          <cell r="A179" t="str">
            <v>38324</v>
          </cell>
          <cell r="B179" t="str">
            <v>OAKESDALE</v>
          </cell>
          <cell r="C179">
            <v>0</v>
          </cell>
        </row>
        <row r="180">
          <cell r="A180" t="str">
            <v>14400</v>
          </cell>
          <cell r="B180" t="str">
            <v>OAKVILLE</v>
          </cell>
          <cell r="C180">
            <v>167231</v>
          </cell>
        </row>
        <row r="181">
          <cell r="A181" t="str">
            <v>25101</v>
          </cell>
          <cell r="B181" t="str">
            <v>OCEAN BEACH</v>
          </cell>
          <cell r="C181">
            <v>256576</v>
          </cell>
        </row>
        <row r="182">
          <cell r="A182" t="str">
            <v>14172</v>
          </cell>
          <cell r="B182" t="str">
            <v>OCOSTA</v>
          </cell>
          <cell r="C182">
            <v>264349</v>
          </cell>
        </row>
        <row r="183">
          <cell r="A183" t="str">
            <v>22105</v>
          </cell>
          <cell r="B183" t="str">
            <v>ODESSA</v>
          </cell>
          <cell r="C183">
            <v>48648</v>
          </cell>
        </row>
        <row r="184">
          <cell r="A184" t="str">
            <v>24105</v>
          </cell>
          <cell r="B184" t="str">
            <v>OKANOGAN</v>
          </cell>
          <cell r="C184">
            <v>528173</v>
          </cell>
        </row>
        <row r="185">
          <cell r="A185" t="str">
            <v>34111</v>
          </cell>
          <cell r="B185" t="str">
            <v>OLYMPIA</v>
          </cell>
          <cell r="C185">
            <v>1466515</v>
          </cell>
        </row>
        <row r="186">
          <cell r="A186" t="str">
            <v>24019</v>
          </cell>
          <cell r="B186" t="str">
            <v>OMAK</v>
          </cell>
          <cell r="C186">
            <v>626467</v>
          </cell>
        </row>
        <row r="187">
          <cell r="A187" t="str">
            <v>21300</v>
          </cell>
          <cell r="B187" t="str">
            <v>ONALASKA</v>
          </cell>
          <cell r="C187">
            <v>132355</v>
          </cell>
        </row>
        <row r="188">
          <cell r="A188" t="str">
            <v>33030</v>
          </cell>
          <cell r="B188" t="str">
            <v>ONION CREEK</v>
          </cell>
          <cell r="C188">
            <v>31709</v>
          </cell>
        </row>
        <row r="189">
          <cell r="A189" t="str">
            <v>28137</v>
          </cell>
          <cell r="B189" t="str">
            <v>ORCAS ISLAND</v>
          </cell>
          <cell r="C189">
            <v>107305</v>
          </cell>
        </row>
        <row r="190">
          <cell r="A190" t="str">
            <v>32123</v>
          </cell>
          <cell r="B190" t="str">
            <v>ORCHARD PRAIRIE</v>
          </cell>
          <cell r="C190">
            <v>25368</v>
          </cell>
        </row>
        <row r="191">
          <cell r="A191" t="str">
            <v>10065</v>
          </cell>
          <cell r="B191" t="str">
            <v>ORIENT</v>
          </cell>
          <cell r="C191">
            <v>41706</v>
          </cell>
        </row>
        <row r="192">
          <cell r="A192" t="str">
            <v>09013</v>
          </cell>
          <cell r="B192" t="str">
            <v>ORONDO</v>
          </cell>
          <cell r="C192">
            <v>94761</v>
          </cell>
        </row>
        <row r="193">
          <cell r="A193" t="str">
            <v>24410</v>
          </cell>
          <cell r="B193" t="str">
            <v>OROVILLE</v>
          </cell>
          <cell r="C193">
            <v>445945</v>
          </cell>
        </row>
        <row r="194">
          <cell r="A194" t="str">
            <v>27344</v>
          </cell>
          <cell r="B194" t="str">
            <v>ORTING</v>
          </cell>
          <cell r="C194">
            <v>363989</v>
          </cell>
        </row>
        <row r="195">
          <cell r="A195" t="str">
            <v>01147</v>
          </cell>
          <cell r="B195" t="str">
            <v>OTHELLO</v>
          </cell>
          <cell r="C195">
            <v>1391544</v>
          </cell>
        </row>
        <row r="196">
          <cell r="A196" t="str">
            <v>09102</v>
          </cell>
          <cell r="B196" t="str">
            <v>PALISADES</v>
          </cell>
          <cell r="C196">
            <v>2697</v>
          </cell>
        </row>
        <row r="197">
          <cell r="A197" t="str">
            <v>38301</v>
          </cell>
          <cell r="B197" t="str">
            <v>PALOUSE</v>
          </cell>
          <cell r="C197">
            <v>28828</v>
          </cell>
        </row>
        <row r="198">
          <cell r="A198" t="str">
            <v>11001</v>
          </cell>
          <cell r="B198" t="str">
            <v>PASCO</v>
          </cell>
          <cell r="C198">
            <v>5027067</v>
          </cell>
        </row>
        <row r="199">
          <cell r="A199" t="str">
            <v>24122</v>
          </cell>
          <cell r="B199" t="str">
            <v>PATEROS</v>
          </cell>
          <cell r="C199">
            <v>86860</v>
          </cell>
        </row>
        <row r="200">
          <cell r="A200" t="str">
            <v>03050</v>
          </cell>
          <cell r="B200" t="str">
            <v>PATERSON</v>
          </cell>
          <cell r="C200">
            <v>15183</v>
          </cell>
        </row>
        <row r="201">
          <cell r="A201" t="str">
            <v>21301</v>
          </cell>
          <cell r="B201" t="str">
            <v>PE ELL</v>
          </cell>
          <cell r="C201">
            <v>38696</v>
          </cell>
        </row>
        <row r="202">
          <cell r="A202" t="str">
            <v>27401</v>
          </cell>
          <cell r="B202" t="str">
            <v>PENINSULA</v>
          </cell>
          <cell r="C202">
            <v>389725</v>
          </cell>
        </row>
        <row r="203">
          <cell r="A203" t="str">
            <v>23402</v>
          </cell>
          <cell r="B203" t="str">
            <v>PIONEER</v>
          </cell>
          <cell r="C203">
            <v>437112</v>
          </cell>
        </row>
        <row r="204">
          <cell r="A204" t="str">
            <v>12110</v>
          </cell>
          <cell r="B204" t="str">
            <v>POMEROY</v>
          </cell>
          <cell r="C204">
            <v>89247</v>
          </cell>
        </row>
        <row r="205">
          <cell r="A205" t="str">
            <v>05121</v>
          </cell>
          <cell r="B205" t="str">
            <v>PORT ANGELES</v>
          </cell>
          <cell r="C205">
            <v>1494343</v>
          </cell>
        </row>
        <row r="206">
          <cell r="A206" t="str">
            <v>16050</v>
          </cell>
          <cell r="B206" t="str">
            <v>PORT TOWNSEND</v>
          </cell>
          <cell r="C206">
            <v>460066</v>
          </cell>
        </row>
        <row r="207">
          <cell r="A207" t="str">
            <v>36402</v>
          </cell>
          <cell r="B207" t="str">
            <v>PRESCOTT</v>
          </cell>
          <cell r="C207">
            <v>73383</v>
          </cell>
        </row>
        <row r="208">
          <cell r="A208" t="str">
            <v>32907</v>
          </cell>
          <cell r="B208" t="str">
            <v>PRIDE PREP CHARTER</v>
          </cell>
          <cell r="C208">
            <v>128509</v>
          </cell>
        </row>
        <row r="209">
          <cell r="A209" t="str">
            <v>03116</v>
          </cell>
          <cell r="B209" t="str">
            <v>PROSSER</v>
          </cell>
          <cell r="C209">
            <v>722985</v>
          </cell>
        </row>
        <row r="210">
          <cell r="A210" t="str">
            <v>38267</v>
          </cell>
          <cell r="B210" t="str">
            <v>PULLMAN</v>
          </cell>
          <cell r="C210">
            <v>459998</v>
          </cell>
        </row>
        <row r="211">
          <cell r="A211" t="str">
            <v>27003</v>
          </cell>
          <cell r="B211" t="str">
            <v>PUYALLUP</v>
          </cell>
          <cell r="C211">
            <v>2869650</v>
          </cell>
        </row>
        <row r="212">
          <cell r="A212" t="str">
            <v>16020</v>
          </cell>
          <cell r="B212" t="str">
            <v>QUEETS-CLEARWATER</v>
          </cell>
          <cell r="C212">
            <v>28095</v>
          </cell>
        </row>
        <row r="213">
          <cell r="A213" t="str">
            <v>16048</v>
          </cell>
          <cell r="B213" t="str">
            <v>QUILCENE</v>
          </cell>
          <cell r="C213">
            <v>47868</v>
          </cell>
        </row>
        <row r="214">
          <cell r="A214" t="str">
            <v>05402</v>
          </cell>
          <cell r="B214" t="str">
            <v>QUILLAYUTE VALLEY</v>
          </cell>
          <cell r="C214">
            <v>511804</v>
          </cell>
        </row>
        <row r="215">
          <cell r="A215" t="str">
            <v>14097</v>
          </cell>
          <cell r="B215" t="str">
            <v>QUINAULT</v>
          </cell>
          <cell r="C215">
            <v>61332</v>
          </cell>
        </row>
        <row r="216">
          <cell r="A216" t="str">
            <v>13144</v>
          </cell>
          <cell r="B216" t="str">
            <v>QUINCY</v>
          </cell>
          <cell r="C216">
            <v>981419</v>
          </cell>
        </row>
        <row r="217">
          <cell r="A217" t="str">
            <v>34307</v>
          </cell>
          <cell r="B217" t="str">
            <v>RAINIER</v>
          </cell>
          <cell r="C217">
            <v>109358</v>
          </cell>
        </row>
        <row r="218">
          <cell r="A218" t="str">
            <v>17908</v>
          </cell>
          <cell r="B218" t="str">
            <v>RAINIER PREP CHARTER</v>
          </cell>
          <cell r="C218">
            <v>138428</v>
          </cell>
        </row>
        <row r="219">
          <cell r="A219" t="str">
            <v>17910</v>
          </cell>
          <cell r="B219" t="str">
            <v>RAINIER VALLEY CHARTER</v>
          </cell>
          <cell r="C219">
            <v>141280</v>
          </cell>
        </row>
        <row r="220">
          <cell r="A220" t="str">
            <v>25116</v>
          </cell>
          <cell r="B220" t="str">
            <v>RAYMOND</v>
          </cell>
          <cell r="C220">
            <v>214607</v>
          </cell>
        </row>
        <row r="221">
          <cell r="A221" t="str">
            <v>22009</v>
          </cell>
          <cell r="B221" t="str">
            <v>REARDAN-EDWALL</v>
          </cell>
          <cell r="C221">
            <v>123798</v>
          </cell>
        </row>
        <row r="222">
          <cell r="A222" t="str">
            <v>17403</v>
          </cell>
          <cell r="B222" t="str">
            <v>RENTON</v>
          </cell>
          <cell r="C222">
            <v>4667927</v>
          </cell>
        </row>
        <row r="223">
          <cell r="A223" t="str">
            <v>10309</v>
          </cell>
          <cell r="B223" t="str">
            <v>REPUBLIC</v>
          </cell>
          <cell r="C223">
            <v>93827</v>
          </cell>
        </row>
        <row r="224">
          <cell r="A224" t="str">
            <v>03400</v>
          </cell>
          <cell r="B224" t="str">
            <v>RICHLAND</v>
          </cell>
          <cell r="C224">
            <v>1867410</v>
          </cell>
        </row>
        <row r="225">
          <cell r="A225" t="str">
            <v>06122</v>
          </cell>
          <cell r="B225" t="str">
            <v>RIDGEFIELD</v>
          </cell>
          <cell r="C225">
            <v>239465</v>
          </cell>
        </row>
        <row r="226">
          <cell r="A226" t="str">
            <v>01160</v>
          </cell>
          <cell r="B226" t="str">
            <v>RITZVILLE</v>
          </cell>
          <cell r="C226">
            <v>55981</v>
          </cell>
        </row>
        <row r="227">
          <cell r="A227" t="str">
            <v>32416</v>
          </cell>
          <cell r="B227" t="str">
            <v>RIVERSIDE</v>
          </cell>
          <cell r="C227">
            <v>395911</v>
          </cell>
        </row>
        <row r="228">
          <cell r="A228" t="str">
            <v>17407</v>
          </cell>
          <cell r="B228" t="str">
            <v>RIVERVIEW</v>
          </cell>
          <cell r="C228">
            <v>148328</v>
          </cell>
        </row>
        <row r="229">
          <cell r="A229" t="str">
            <v>34401</v>
          </cell>
          <cell r="B229" t="str">
            <v>ROCHESTER</v>
          </cell>
          <cell r="C229">
            <v>503873</v>
          </cell>
        </row>
        <row r="230">
          <cell r="A230" t="str">
            <v>20403</v>
          </cell>
          <cell r="B230" t="str">
            <v>ROOSEVELT</v>
          </cell>
          <cell r="C230">
            <v>1282</v>
          </cell>
        </row>
        <row r="231">
          <cell r="A231" t="str">
            <v>38320</v>
          </cell>
          <cell r="B231" t="str">
            <v>ROSALIA</v>
          </cell>
          <cell r="C231">
            <v>50887</v>
          </cell>
        </row>
        <row r="232">
          <cell r="A232" t="str">
            <v>13160</v>
          </cell>
          <cell r="B232" t="str">
            <v>ROYAL</v>
          </cell>
          <cell r="C232">
            <v>598802</v>
          </cell>
        </row>
        <row r="233">
          <cell r="A233" t="str">
            <v>28149</v>
          </cell>
          <cell r="B233" t="str">
            <v>SAN JUAN ISLAND</v>
          </cell>
          <cell r="C233">
            <v>98198</v>
          </cell>
        </row>
        <row r="234">
          <cell r="A234" t="str">
            <v>14104</v>
          </cell>
          <cell r="B234" t="str">
            <v>SATSOP</v>
          </cell>
          <cell r="C234">
            <v>21733</v>
          </cell>
        </row>
        <row r="235">
          <cell r="A235" t="str">
            <v>34975</v>
          </cell>
          <cell r="B235" t="str">
            <v>SCHOOL FOR THE DEAF</v>
          </cell>
          <cell r="C235">
            <v>0</v>
          </cell>
        </row>
        <row r="236">
          <cell r="A236" t="str">
            <v>34974</v>
          </cell>
          <cell r="B236" t="str">
            <v>SCHOOL OF THE BLIND</v>
          </cell>
          <cell r="C236">
            <v>15249</v>
          </cell>
        </row>
        <row r="237">
          <cell r="A237" t="str">
            <v>17001</v>
          </cell>
          <cell r="B237" t="str">
            <v>SEATTLE</v>
          </cell>
          <cell r="C237">
            <v>12736978</v>
          </cell>
        </row>
        <row r="238">
          <cell r="A238" t="str">
            <v>29101</v>
          </cell>
          <cell r="B238" t="str">
            <v>SEDRO-WOOLLEY</v>
          </cell>
          <cell r="C238">
            <v>684771</v>
          </cell>
        </row>
        <row r="239">
          <cell r="A239" t="str">
            <v>39119</v>
          </cell>
          <cell r="B239" t="str">
            <v>SELAH</v>
          </cell>
          <cell r="C239">
            <v>762930</v>
          </cell>
        </row>
        <row r="240">
          <cell r="A240" t="str">
            <v>26070</v>
          </cell>
          <cell r="B240" t="str">
            <v>SELKIRK</v>
          </cell>
          <cell r="C240">
            <v>125910</v>
          </cell>
        </row>
        <row r="241">
          <cell r="A241" t="str">
            <v>05323</v>
          </cell>
          <cell r="B241" t="str">
            <v>SEQUIM</v>
          </cell>
          <cell r="C241">
            <v>831317</v>
          </cell>
        </row>
        <row r="242">
          <cell r="A242" t="str">
            <v>28010</v>
          </cell>
          <cell r="B242" t="str">
            <v>SHAW ISLAND</v>
          </cell>
          <cell r="C242">
            <v>0</v>
          </cell>
        </row>
        <row r="243">
          <cell r="A243" t="str">
            <v>23309</v>
          </cell>
          <cell r="B243" t="str">
            <v>SHELTON</v>
          </cell>
          <cell r="C243">
            <v>1266614</v>
          </cell>
        </row>
        <row r="244">
          <cell r="A244" t="str">
            <v>17412</v>
          </cell>
          <cell r="B244" t="str">
            <v>SHORELINE</v>
          </cell>
          <cell r="C244">
            <v>979712</v>
          </cell>
        </row>
        <row r="245">
          <cell r="A245" t="str">
            <v>30002</v>
          </cell>
          <cell r="B245" t="str">
            <v>SKAMANIA</v>
          </cell>
          <cell r="C245">
            <v>1453</v>
          </cell>
        </row>
        <row r="246">
          <cell r="A246" t="str">
            <v>17404</v>
          </cell>
          <cell r="B246" t="str">
            <v>SKYKOMISH</v>
          </cell>
          <cell r="C246">
            <v>0</v>
          </cell>
        </row>
        <row r="247">
          <cell r="A247" t="str">
            <v>31201</v>
          </cell>
          <cell r="B247" t="str">
            <v>SNOHOMISH</v>
          </cell>
          <cell r="C247">
            <v>315197</v>
          </cell>
        </row>
        <row r="248">
          <cell r="A248" t="str">
            <v>17410</v>
          </cell>
          <cell r="B248" t="str">
            <v>SNOQUALMIE VALLEY</v>
          </cell>
          <cell r="C248">
            <v>506617</v>
          </cell>
        </row>
        <row r="249">
          <cell r="A249" t="str">
            <v>13156</v>
          </cell>
          <cell r="B249" t="str">
            <v>SOAP LAKE</v>
          </cell>
          <cell r="C249">
            <v>178579</v>
          </cell>
        </row>
        <row r="250">
          <cell r="A250" t="str">
            <v>25118</v>
          </cell>
          <cell r="B250" t="str">
            <v>SOUTH BEND</v>
          </cell>
          <cell r="C250">
            <v>235452</v>
          </cell>
        </row>
        <row r="251">
          <cell r="A251" t="str">
            <v>18402</v>
          </cell>
          <cell r="B251" t="str">
            <v>SOUTH KITSAP</v>
          </cell>
          <cell r="C251">
            <v>1804584</v>
          </cell>
        </row>
        <row r="252">
          <cell r="A252" t="str">
            <v>15206</v>
          </cell>
          <cell r="B252" t="str">
            <v>SOUTH WHIDBEY</v>
          </cell>
          <cell r="C252">
            <v>180775</v>
          </cell>
        </row>
        <row r="253">
          <cell r="A253" t="str">
            <v>23042</v>
          </cell>
          <cell r="B253" t="str">
            <v>SOUTHSIDE</v>
          </cell>
          <cell r="C253">
            <v>87326</v>
          </cell>
        </row>
        <row r="254">
          <cell r="A254" t="str">
            <v>32081</v>
          </cell>
          <cell r="B254" t="str">
            <v>SPOKANE</v>
          </cell>
          <cell r="C254">
            <v>10901472</v>
          </cell>
        </row>
        <row r="255">
          <cell r="A255" t="str">
            <v>32901</v>
          </cell>
          <cell r="B255" t="str">
            <v>SPOKANE INTERNATIONAL ACADEMY</v>
          </cell>
          <cell r="C255">
            <v>118810</v>
          </cell>
        </row>
        <row r="256">
          <cell r="A256" t="str">
            <v>22008</v>
          </cell>
          <cell r="B256" t="str">
            <v>SPRAGUE</v>
          </cell>
          <cell r="C256">
            <v>24432</v>
          </cell>
        </row>
        <row r="257">
          <cell r="A257" t="str">
            <v>38322</v>
          </cell>
          <cell r="B257" t="str">
            <v>ST JOHN</v>
          </cell>
          <cell r="C257">
            <v>40444</v>
          </cell>
        </row>
        <row r="258">
          <cell r="A258" t="str">
            <v>31401</v>
          </cell>
          <cell r="B258" t="str">
            <v>STANWOOD</v>
          </cell>
          <cell r="C258">
            <v>450821</v>
          </cell>
        </row>
        <row r="259">
          <cell r="A259" t="str">
            <v>11054</v>
          </cell>
          <cell r="B259" t="str">
            <v>STAR</v>
          </cell>
          <cell r="C259">
            <v>0</v>
          </cell>
        </row>
        <row r="260">
          <cell r="A260" t="str">
            <v>07035</v>
          </cell>
          <cell r="B260" t="str">
            <v>STARBUCK</v>
          </cell>
          <cell r="C260">
            <v>20413</v>
          </cell>
        </row>
        <row r="261">
          <cell r="A261" t="str">
            <v>04069</v>
          </cell>
          <cell r="B261" t="str">
            <v>STEHEKIN</v>
          </cell>
          <cell r="C261">
            <v>0</v>
          </cell>
        </row>
        <row r="262">
          <cell r="A262" t="str">
            <v>27001</v>
          </cell>
          <cell r="B262" t="str">
            <v>STEILACOOM</v>
          </cell>
          <cell r="C262">
            <v>314508</v>
          </cell>
        </row>
        <row r="263">
          <cell r="A263" t="str">
            <v>38304</v>
          </cell>
          <cell r="B263" t="str">
            <v>STEPTOE</v>
          </cell>
          <cell r="C263">
            <v>0</v>
          </cell>
        </row>
        <row r="264">
          <cell r="A264" t="str">
            <v>30303</v>
          </cell>
          <cell r="B264" t="str">
            <v>STEVENSON-CARSON</v>
          </cell>
          <cell r="C264">
            <v>254349</v>
          </cell>
        </row>
        <row r="265">
          <cell r="A265" t="str">
            <v>31311</v>
          </cell>
          <cell r="B265" t="str">
            <v>SULTAN</v>
          </cell>
          <cell r="C265">
            <v>242931</v>
          </cell>
        </row>
        <row r="266">
          <cell r="A266" t="str">
            <v>17905</v>
          </cell>
          <cell r="B266" t="str">
            <v>SUMMIT ATLAS CHARTER</v>
          </cell>
          <cell r="C266">
            <v>133765</v>
          </cell>
        </row>
        <row r="267">
          <cell r="A267" t="str">
            <v>27905</v>
          </cell>
          <cell r="B267" t="str">
            <v>SUMMIT OLYMPUS CHARTER</v>
          </cell>
          <cell r="C267">
            <v>72929</v>
          </cell>
        </row>
        <row r="268">
          <cell r="A268" t="str">
            <v>17902</v>
          </cell>
          <cell r="B268" t="str">
            <v>SUMMIT SIERRA CHARTER</v>
          </cell>
          <cell r="C268">
            <v>105208</v>
          </cell>
        </row>
        <row r="269">
          <cell r="A269" t="str">
            <v>33202</v>
          </cell>
          <cell r="B269" t="str">
            <v>SUMMIT VALLEY</v>
          </cell>
          <cell r="C269">
            <v>49464</v>
          </cell>
        </row>
        <row r="270">
          <cell r="A270" t="str">
            <v>27320</v>
          </cell>
          <cell r="B270" t="str">
            <v>SUMNER</v>
          </cell>
          <cell r="C270">
            <v>868037</v>
          </cell>
        </row>
        <row r="271">
          <cell r="A271" t="str">
            <v>39201</v>
          </cell>
          <cell r="B271" t="str">
            <v>SUNNYSIDE</v>
          </cell>
          <cell r="C271">
            <v>2458993</v>
          </cell>
        </row>
        <row r="272">
          <cell r="A272" t="str">
            <v>18902</v>
          </cell>
          <cell r="B272" t="str">
            <v>SUQUAMISH</v>
          </cell>
          <cell r="C272">
            <v>18728</v>
          </cell>
        </row>
        <row r="273">
          <cell r="A273" t="str">
            <v>27010</v>
          </cell>
          <cell r="B273" t="str">
            <v>TACOMA</v>
          </cell>
          <cell r="C273">
            <v>9692326</v>
          </cell>
        </row>
        <row r="274">
          <cell r="A274" t="str">
            <v>14077</v>
          </cell>
          <cell r="B274" t="str">
            <v>TAHOLAH</v>
          </cell>
          <cell r="C274">
            <v>101411</v>
          </cell>
        </row>
        <row r="275">
          <cell r="A275" t="str">
            <v>17409</v>
          </cell>
          <cell r="B275" t="str">
            <v>TAHOMA</v>
          </cell>
          <cell r="C275">
            <v>231447</v>
          </cell>
        </row>
        <row r="276">
          <cell r="A276" t="str">
            <v>38265</v>
          </cell>
          <cell r="B276" t="str">
            <v>TEKOA</v>
          </cell>
          <cell r="C276">
            <v>25666</v>
          </cell>
        </row>
        <row r="277">
          <cell r="A277" t="str">
            <v>34402</v>
          </cell>
          <cell r="B277" t="str">
            <v>TENINO</v>
          </cell>
          <cell r="C277">
            <v>218911</v>
          </cell>
        </row>
        <row r="278">
          <cell r="A278" t="str">
            <v>19400</v>
          </cell>
          <cell r="B278" t="str">
            <v>THORP</v>
          </cell>
          <cell r="C278">
            <v>30129</v>
          </cell>
        </row>
        <row r="279">
          <cell r="A279" t="str">
            <v>21237</v>
          </cell>
          <cell r="B279" t="str">
            <v>TOLEDO</v>
          </cell>
          <cell r="C279">
            <v>124226</v>
          </cell>
        </row>
        <row r="280">
          <cell r="A280" t="str">
            <v>24404</v>
          </cell>
          <cell r="B280" t="str">
            <v>TONASKET</v>
          </cell>
          <cell r="C280">
            <v>330781</v>
          </cell>
        </row>
        <row r="281">
          <cell r="A281" t="str">
            <v>39202</v>
          </cell>
          <cell r="B281" t="str">
            <v>TOPPENISH</v>
          </cell>
          <cell r="C281">
            <v>1943987</v>
          </cell>
        </row>
        <row r="282">
          <cell r="A282" t="str">
            <v>36300</v>
          </cell>
          <cell r="B282" t="str">
            <v>TOUCHET</v>
          </cell>
          <cell r="C282">
            <v>27356</v>
          </cell>
        </row>
        <row r="283">
          <cell r="A283" t="str">
            <v>08130</v>
          </cell>
          <cell r="B283" t="str">
            <v>TOUTLE LAKE</v>
          </cell>
          <cell r="C283">
            <v>83692</v>
          </cell>
        </row>
        <row r="284">
          <cell r="A284" t="str">
            <v>20400</v>
          </cell>
          <cell r="B284" t="str">
            <v>TROUT LAKE</v>
          </cell>
          <cell r="C284">
            <v>59010</v>
          </cell>
        </row>
        <row r="285">
          <cell r="A285" t="str">
            <v>17406</v>
          </cell>
          <cell r="B285" t="str">
            <v>TUKWILA</v>
          </cell>
          <cell r="C285">
            <v>1614840</v>
          </cell>
        </row>
        <row r="286">
          <cell r="A286" t="str">
            <v>34033</v>
          </cell>
          <cell r="B286" t="str">
            <v>TUMWATER</v>
          </cell>
          <cell r="C286">
            <v>655201</v>
          </cell>
        </row>
        <row r="287">
          <cell r="A287" t="str">
            <v>39002</v>
          </cell>
          <cell r="B287" t="str">
            <v>UNION GAP</v>
          </cell>
          <cell r="C287">
            <v>315988</v>
          </cell>
        </row>
        <row r="288">
          <cell r="A288" t="str">
            <v>27083</v>
          </cell>
          <cell r="B288" t="str">
            <v>UNIVERSITY PLACE</v>
          </cell>
          <cell r="C288">
            <v>750176</v>
          </cell>
        </row>
        <row r="289">
          <cell r="A289" t="str">
            <v>33070</v>
          </cell>
          <cell r="B289" t="str">
            <v>VALLEY</v>
          </cell>
          <cell r="C289">
            <v>64310</v>
          </cell>
        </row>
        <row r="290">
          <cell r="A290" t="str">
            <v>06037</v>
          </cell>
          <cell r="B290" t="str">
            <v>VANCOUVER</v>
          </cell>
          <cell r="C290">
            <v>6115046</v>
          </cell>
        </row>
        <row r="291">
          <cell r="A291" t="str">
            <v>17402</v>
          </cell>
          <cell r="B291" t="str">
            <v>VASHON ISLAND</v>
          </cell>
          <cell r="C291">
            <v>145067</v>
          </cell>
        </row>
        <row r="292">
          <cell r="A292" t="str">
            <v>35200</v>
          </cell>
          <cell r="B292" t="str">
            <v>WAHKIAKUM</v>
          </cell>
          <cell r="C292">
            <v>132455</v>
          </cell>
        </row>
        <row r="293">
          <cell r="A293" t="str">
            <v>13073</v>
          </cell>
          <cell r="B293" t="str">
            <v>WAHLUKE</v>
          </cell>
          <cell r="C293">
            <v>636305</v>
          </cell>
        </row>
        <row r="294">
          <cell r="A294" t="str">
            <v>36401</v>
          </cell>
          <cell r="B294" t="str">
            <v>WAITSBURG</v>
          </cell>
          <cell r="C294">
            <v>74814</v>
          </cell>
        </row>
        <row r="295">
          <cell r="A295" t="str">
            <v>36140</v>
          </cell>
          <cell r="B295" t="str">
            <v>WALLA WALLA</v>
          </cell>
          <cell r="C295">
            <v>1312226</v>
          </cell>
        </row>
        <row r="296">
          <cell r="A296" t="str">
            <v>39207</v>
          </cell>
          <cell r="B296" t="str">
            <v>WAPATO</v>
          </cell>
          <cell r="C296">
            <v>1451527</v>
          </cell>
        </row>
        <row r="297">
          <cell r="A297" t="str">
            <v>13146</v>
          </cell>
          <cell r="B297" t="str">
            <v>WARDEN</v>
          </cell>
          <cell r="C297">
            <v>400861</v>
          </cell>
        </row>
        <row r="298">
          <cell r="A298" t="str">
            <v>06112</v>
          </cell>
          <cell r="B298" t="str">
            <v>WASHOUGAL</v>
          </cell>
          <cell r="C298">
            <v>436315</v>
          </cell>
        </row>
        <row r="299">
          <cell r="A299" t="str">
            <v>01109</v>
          </cell>
          <cell r="B299" t="str">
            <v>WASHTUCNA</v>
          </cell>
          <cell r="C299">
            <v>1228</v>
          </cell>
        </row>
        <row r="300">
          <cell r="A300" t="str">
            <v>09209</v>
          </cell>
          <cell r="B300" t="str">
            <v>WATERVILLE</v>
          </cell>
          <cell r="C300">
            <v>81642</v>
          </cell>
        </row>
        <row r="301">
          <cell r="A301" t="str">
            <v>33049</v>
          </cell>
          <cell r="B301" t="str">
            <v>WELLPINIT</v>
          </cell>
          <cell r="C301">
            <v>115349</v>
          </cell>
        </row>
        <row r="302">
          <cell r="A302" t="str">
            <v>04246</v>
          </cell>
          <cell r="B302" t="str">
            <v>WENATCHEE</v>
          </cell>
          <cell r="C302">
            <v>1776226</v>
          </cell>
        </row>
        <row r="303">
          <cell r="A303" t="str">
            <v>32363</v>
          </cell>
          <cell r="B303" t="str">
            <v>WEST VALLEY (SPK)</v>
          </cell>
          <cell r="C303">
            <v>570363</v>
          </cell>
        </row>
        <row r="304">
          <cell r="A304" t="str">
            <v>39208</v>
          </cell>
          <cell r="B304" t="str">
            <v>WEST VALLEY (YAK)</v>
          </cell>
          <cell r="C304">
            <v>764388</v>
          </cell>
        </row>
        <row r="305">
          <cell r="A305" t="str">
            <v>37902</v>
          </cell>
          <cell r="B305" t="str">
            <v>WHATCOM INTERGENERATIONAL CHARTER</v>
          </cell>
          <cell r="C305">
            <v>0</v>
          </cell>
        </row>
        <row r="306">
          <cell r="A306" t="str">
            <v>21303</v>
          </cell>
          <cell r="B306" t="str">
            <v>WHITE PASS</v>
          </cell>
          <cell r="C306">
            <v>131425</v>
          </cell>
        </row>
        <row r="307">
          <cell r="A307" t="str">
            <v>27416</v>
          </cell>
          <cell r="B307" t="str">
            <v>WHITE RIVER</v>
          </cell>
          <cell r="C307">
            <v>173885</v>
          </cell>
        </row>
        <row r="308">
          <cell r="A308" t="str">
            <v>20405</v>
          </cell>
          <cell r="B308" t="str">
            <v>WHITE SALMON</v>
          </cell>
          <cell r="C308">
            <v>211197</v>
          </cell>
        </row>
        <row r="309">
          <cell r="A309" t="str">
            <v>22200</v>
          </cell>
          <cell r="B309" t="str">
            <v>WILBUR</v>
          </cell>
          <cell r="C309">
            <v>31245</v>
          </cell>
        </row>
        <row r="310">
          <cell r="A310" t="str">
            <v>25160</v>
          </cell>
          <cell r="B310" t="str">
            <v>WILLAPA VALLEY</v>
          </cell>
          <cell r="C310">
            <v>168403</v>
          </cell>
        </row>
        <row r="311">
          <cell r="A311" t="str">
            <v>36901</v>
          </cell>
          <cell r="B311" t="str">
            <v>WILLOW CHARTER</v>
          </cell>
          <cell r="C311">
            <v>14753</v>
          </cell>
        </row>
        <row r="312">
          <cell r="A312" t="str">
            <v>13167</v>
          </cell>
          <cell r="B312" t="str">
            <v>WILSON CREEK</v>
          </cell>
          <cell r="C312">
            <v>22854</v>
          </cell>
        </row>
        <row r="313">
          <cell r="A313" t="str">
            <v>21232</v>
          </cell>
          <cell r="B313" t="str">
            <v>WINLOCK</v>
          </cell>
          <cell r="C313">
            <v>311149</v>
          </cell>
        </row>
        <row r="314">
          <cell r="A314" t="str">
            <v>14117</v>
          </cell>
          <cell r="B314" t="str">
            <v>WISHKAH VALLEY</v>
          </cell>
          <cell r="C314">
            <v>24762</v>
          </cell>
        </row>
        <row r="315">
          <cell r="A315" t="str">
            <v>20094</v>
          </cell>
          <cell r="B315" t="str">
            <v>WISHRAM</v>
          </cell>
          <cell r="C315">
            <v>2714</v>
          </cell>
        </row>
        <row r="316">
          <cell r="A316" t="str">
            <v>08404</v>
          </cell>
          <cell r="B316" t="str">
            <v>WOODLAND</v>
          </cell>
          <cell r="C316">
            <v>464164</v>
          </cell>
        </row>
        <row r="317">
          <cell r="A317" t="str">
            <v>39007</v>
          </cell>
          <cell r="B317" t="str">
            <v>YAKIMA</v>
          </cell>
          <cell r="C317">
            <v>7680637</v>
          </cell>
        </row>
        <row r="318">
          <cell r="A318" t="str">
            <v>34002</v>
          </cell>
          <cell r="B318" t="str">
            <v>YELM</v>
          </cell>
          <cell r="C318">
            <v>1063305</v>
          </cell>
        </row>
        <row r="319">
          <cell r="A319" t="str">
            <v>39205</v>
          </cell>
          <cell r="B319" t="str">
            <v>ZILLAH</v>
          </cell>
          <cell r="C319">
            <v>311046</v>
          </cell>
        </row>
        <row r="320">
          <cell r="B320" t="str">
            <v>PART D SUBPART 2</v>
          </cell>
          <cell r="C320">
            <v>2247994</v>
          </cell>
        </row>
      </sheetData>
      <sheetData sheetId="18"/>
      <sheetData sheetId="19"/>
      <sheetData sheetId="20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9BB62-4363-4C50-BBB1-8A56413A5402}">
  <sheetPr>
    <tabColor rgb="FFFFFF00"/>
    <pageSetUpPr fitToPage="1"/>
  </sheetPr>
  <dimension ref="A1:S18"/>
  <sheetViews>
    <sheetView workbookViewId="0">
      <selection activeCell="C12" sqref="C12"/>
    </sheetView>
  </sheetViews>
  <sheetFormatPr defaultRowHeight="15" x14ac:dyDescent="0.25"/>
  <cols>
    <col min="1" max="1" width="7.140625" style="2" customWidth="1"/>
    <col min="2" max="4" width="40.140625" style="2" customWidth="1"/>
    <col min="5" max="5" width="25.42578125" style="2" customWidth="1"/>
    <col min="6" max="6" width="27.5703125" style="2" customWidth="1"/>
    <col min="7" max="11" width="21" style="2" hidden="1" customWidth="1"/>
    <col min="12" max="12" width="21.85546875" style="2" hidden="1" customWidth="1"/>
    <col min="13" max="13" width="18.5703125" style="2" hidden="1" customWidth="1"/>
    <col min="14" max="14" width="21" style="99" hidden="1" customWidth="1"/>
    <col min="15" max="15" width="15" style="2" hidden="1" customWidth="1"/>
    <col min="16" max="16" width="15" style="79" bestFit="1" customWidth="1"/>
    <col min="17" max="17" width="15.7109375" style="79" customWidth="1"/>
    <col min="18" max="18" width="15.7109375" style="2" customWidth="1"/>
    <col min="19" max="19" width="15" style="2" customWidth="1"/>
    <col min="20" max="20" width="14.7109375" style="2" customWidth="1"/>
    <col min="21" max="21" width="15.7109375" style="2" customWidth="1"/>
    <col min="22" max="22" width="13.42578125" style="2" customWidth="1"/>
    <col min="23" max="16384" width="9.140625" style="2"/>
  </cols>
  <sheetData>
    <row r="1" spans="1:19" ht="23.25" x14ac:dyDescent="0.35">
      <c r="A1" s="106" t="s">
        <v>663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70"/>
      <c r="P1" s="71"/>
      <c r="Q1" s="72"/>
    </row>
    <row r="2" spans="1:19" x14ac:dyDescent="0.25">
      <c r="A2" s="73"/>
      <c r="B2" s="74" t="s">
        <v>664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5"/>
      <c r="P2" s="75"/>
      <c r="Q2" s="75"/>
      <c r="R2" s="76"/>
    </row>
    <row r="3" spans="1:19" x14ac:dyDescent="0.25">
      <c r="A3" s="77"/>
      <c r="N3" s="78"/>
      <c r="P3" s="2"/>
      <c r="Q3" s="2"/>
      <c r="R3" s="79"/>
      <c r="S3" s="76"/>
    </row>
    <row r="4" spans="1:19" ht="12.75" x14ac:dyDescent="0.2">
      <c r="A4" s="108"/>
      <c r="B4" s="109"/>
      <c r="C4" s="105" t="s">
        <v>684</v>
      </c>
      <c r="D4" s="80" t="s">
        <v>665</v>
      </c>
      <c r="E4" s="81" t="s">
        <v>6</v>
      </c>
      <c r="F4" s="81" t="s">
        <v>666</v>
      </c>
      <c r="G4" s="81" t="s">
        <v>667</v>
      </c>
      <c r="H4" s="81" t="s">
        <v>668</v>
      </c>
      <c r="I4" s="81" t="s">
        <v>669</v>
      </c>
      <c r="J4" s="81" t="s">
        <v>670</v>
      </c>
      <c r="K4" s="81" t="s">
        <v>670</v>
      </c>
      <c r="L4" s="81" t="s">
        <v>671</v>
      </c>
      <c r="M4" s="82" t="s">
        <v>672</v>
      </c>
      <c r="N4" s="82" t="s">
        <v>673</v>
      </c>
      <c r="O4" s="82" t="s">
        <v>674</v>
      </c>
      <c r="P4" s="2"/>
      <c r="Q4" s="2"/>
    </row>
    <row r="5" spans="1:19" ht="12.75" x14ac:dyDescent="0.2">
      <c r="A5" s="83"/>
      <c r="B5" s="23" t="s">
        <v>675</v>
      </c>
      <c r="C5" s="84">
        <v>20188153</v>
      </c>
      <c r="D5" s="84">
        <v>20188153</v>
      </c>
      <c r="E5" s="84">
        <v>17768528</v>
      </c>
      <c r="F5" s="84">
        <v>17758258</v>
      </c>
      <c r="G5" s="84">
        <v>19060087</v>
      </c>
      <c r="H5" s="84">
        <v>19060087</v>
      </c>
      <c r="I5" s="84">
        <v>15971829</v>
      </c>
      <c r="J5" s="84">
        <v>15971829</v>
      </c>
      <c r="K5" s="84">
        <v>15971829</v>
      </c>
      <c r="L5" s="84">
        <v>15579355</v>
      </c>
      <c r="M5" s="84">
        <v>15576934</v>
      </c>
      <c r="N5" s="84">
        <v>6004278</v>
      </c>
      <c r="O5" s="84">
        <v>6004278</v>
      </c>
      <c r="P5" s="2"/>
      <c r="Q5" s="2"/>
    </row>
    <row r="6" spans="1:19" ht="12.75" x14ac:dyDescent="0.2">
      <c r="A6" s="83"/>
      <c r="B6" s="85" t="s">
        <v>676</v>
      </c>
      <c r="C6" s="84">
        <v>900000</v>
      </c>
      <c r="D6" s="84">
        <v>0</v>
      </c>
      <c r="E6" s="84">
        <v>650000</v>
      </c>
      <c r="F6" s="84"/>
      <c r="G6" s="84">
        <v>300000</v>
      </c>
      <c r="H6" s="84"/>
      <c r="I6" s="84">
        <v>178787</v>
      </c>
      <c r="J6" s="84">
        <v>178787</v>
      </c>
      <c r="K6" s="84">
        <v>178787</v>
      </c>
      <c r="L6" s="85"/>
      <c r="M6" s="85"/>
      <c r="N6" s="86"/>
      <c r="O6" s="86"/>
      <c r="P6" s="2"/>
      <c r="Q6" s="2"/>
    </row>
    <row r="7" spans="1:19" ht="12.75" x14ac:dyDescent="0.2">
      <c r="A7" s="87"/>
      <c r="B7" s="23" t="s">
        <v>677</v>
      </c>
      <c r="C7" s="88">
        <f>C5+C6</f>
        <v>21088153</v>
      </c>
      <c r="D7" s="88">
        <f>D5+D6</f>
        <v>20188153</v>
      </c>
      <c r="E7" s="84">
        <f t="shared" ref="E7:O7" si="0">E5+E6</f>
        <v>18418528</v>
      </c>
      <c r="F7" s="84">
        <f t="shared" si="0"/>
        <v>17758258</v>
      </c>
      <c r="G7" s="84">
        <f t="shared" si="0"/>
        <v>19360087</v>
      </c>
      <c r="H7" s="84">
        <f t="shared" si="0"/>
        <v>19060087</v>
      </c>
      <c r="I7" s="84">
        <f t="shared" si="0"/>
        <v>16150616</v>
      </c>
      <c r="J7" s="84">
        <f t="shared" si="0"/>
        <v>16150616</v>
      </c>
      <c r="K7" s="84">
        <f t="shared" si="0"/>
        <v>16150616</v>
      </c>
      <c r="L7" s="84">
        <f t="shared" si="0"/>
        <v>15579355</v>
      </c>
      <c r="M7" s="84">
        <f t="shared" si="0"/>
        <v>15576934</v>
      </c>
      <c r="N7" s="84">
        <f t="shared" si="0"/>
        <v>6004278</v>
      </c>
      <c r="O7" s="84">
        <f t="shared" si="0"/>
        <v>6004278</v>
      </c>
      <c r="P7" s="2"/>
      <c r="Q7" s="2"/>
    </row>
    <row r="8" spans="1:19" x14ac:dyDescent="0.25">
      <c r="A8" s="89">
        <v>0.01</v>
      </c>
      <c r="B8" s="90" t="s">
        <v>678</v>
      </c>
      <c r="C8" s="78">
        <f>ROUND(C5*-$A$8,0)</f>
        <v>-201882</v>
      </c>
      <c r="D8" s="78">
        <f>ROUND(D5*-$A$8,0)</f>
        <v>-201882</v>
      </c>
      <c r="E8" s="78">
        <f t="shared" ref="E8:J8" si="1">ROUND(E5*-$A$8,0)</f>
        <v>-177685</v>
      </c>
      <c r="F8" s="78">
        <f t="shared" si="1"/>
        <v>-177583</v>
      </c>
      <c r="G8" s="78">
        <f t="shared" si="1"/>
        <v>-190601</v>
      </c>
      <c r="H8" s="78">
        <f t="shared" si="1"/>
        <v>-190601</v>
      </c>
      <c r="I8" s="78">
        <f t="shared" si="1"/>
        <v>-159718</v>
      </c>
      <c r="J8" s="78">
        <f t="shared" si="1"/>
        <v>-159718</v>
      </c>
      <c r="K8" s="78">
        <f>ROUND(K5*-$A$8,0)</f>
        <v>-159718</v>
      </c>
      <c r="L8" s="78">
        <f>ROUND(L5*-0.01,0)</f>
        <v>-155794</v>
      </c>
      <c r="M8" s="78">
        <f>ROUND(M5*-0.01,0)</f>
        <v>-155769</v>
      </c>
      <c r="N8" s="78">
        <f>ROUND(N5*-0.01,0)</f>
        <v>-60043</v>
      </c>
      <c r="O8" s="78">
        <f>ROUND(O5*-0.01,0)</f>
        <v>-60043</v>
      </c>
      <c r="P8" s="2"/>
      <c r="Q8" s="2"/>
    </row>
    <row r="9" spans="1:19" ht="12.75" x14ac:dyDescent="0.2">
      <c r="A9" s="87"/>
      <c r="N9" s="91"/>
      <c r="O9" s="91"/>
      <c r="P9" s="2"/>
      <c r="Q9" s="2"/>
    </row>
    <row r="10" spans="1:19" x14ac:dyDescent="0.25">
      <c r="A10" s="89">
        <v>0.04</v>
      </c>
      <c r="B10" s="90" t="s">
        <v>679</v>
      </c>
      <c r="C10" s="78">
        <f>$A$10*C5*-1</f>
        <v>-807526.12</v>
      </c>
      <c r="D10" s="78">
        <f>$A$10*D5*-1</f>
        <v>-807526.12</v>
      </c>
      <c r="E10" s="78">
        <f>$A$10*E5*-1</f>
        <v>-710741.12</v>
      </c>
      <c r="F10" s="78">
        <f t="shared" ref="F10:J10" si="2">$A$10*F5*-1</f>
        <v>-710330.32000000007</v>
      </c>
      <c r="G10" s="78">
        <f t="shared" si="2"/>
        <v>-762403.48</v>
      </c>
      <c r="H10" s="78">
        <f t="shared" si="2"/>
        <v>-762403.48</v>
      </c>
      <c r="I10" s="78">
        <f t="shared" si="2"/>
        <v>-638873.16</v>
      </c>
      <c r="J10" s="78">
        <f t="shared" si="2"/>
        <v>-638873.16</v>
      </c>
      <c r="K10" s="78">
        <f>$A$10*K5*-1</f>
        <v>-638873.16</v>
      </c>
      <c r="L10" s="78">
        <f>A10*L5*-1</f>
        <v>-623174.20000000007</v>
      </c>
      <c r="M10" s="78">
        <f>A10*M5*-1</f>
        <v>-623077.36</v>
      </c>
      <c r="N10" s="78">
        <f>A10*N5*-1</f>
        <v>-240171.12</v>
      </c>
      <c r="O10" s="78">
        <f>A10*O5*-1</f>
        <v>-240171.12</v>
      </c>
      <c r="P10" s="2"/>
      <c r="Q10" s="2"/>
    </row>
    <row r="11" spans="1:19" ht="12.75" x14ac:dyDescent="0.2">
      <c r="A11" s="87"/>
      <c r="M11" s="92"/>
      <c r="N11" s="91"/>
      <c r="O11" s="91"/>
      <c r="P11" s="2"/>
      <c r="Q11" s="2"/>
    </row>
    <row r="12" spans="1:19" ht="12.75" x14ac:dyDescent="0.2">
      <c r="A12" s="87"/>
      <c r="B12" s="93" t="s">
        <v>680</v>
      </c>
      <c r="C12" s="94">
        <f t="shared" ref="C12" si="3">ROUND(+C7+C8+C10,0)</f>
        <v>20078745</v>
      </c>
      <c r="D12" s="94">
        <f t="shared" ref="D12:I12" si="4">ROUND(+D7+D8+D10,0)</f>
        <v>19178745</v>
      </c>
      <c r="E12" s="94">
        <f t="shared" si="4"/>
        <v>17530102</v>
      </c>
      <c r="F12" s="94">
        <f t="shared" si="4"/>
        <v>16870345</v>
      </c>
      <c r="G12" s="94">
        <f t="shared" si="4"/>
        <v>18407083</v>
      </c>
      <c r="H12" s="94">
        <f t="shared" si="4"/>
        <v>18107083</v>
      </c>
      <c r="I12" s="94">
        <f t="shared" si="4"/>
        <v>15352025</v>
      </c>
      <c r="J12" s="95">
        <f t="shared" ref="J12:O12" si="5">+J7+J8+J10</f>
        <v>15352024.84</v>
      </c>
      <c r="K12" s="95">
        <f t="shared" si="5"/>
        <v>15352024.84</v>
      </c>
      <c r="L12" s="95">
        <f t="shared" si="5"/>
        <v>14800386.800000001</v>
      </c>
      <c r="M12" s="95">
        <f t="shared" si="5"/>
        <v>14798087.640000001</v>
      </c>
      <c r="N12" s="95">
        <f t="shared" si="5"/>
        <v>5704063.8799999999</v>
      </c>
      <c r="O12" s="95">
        <f t="shared" si="5"/>
        <v>5704063.8799999999</v>
      </c>
      <c r="P12" s="2"/>
      <c r="Q12" s="2"/>
    </row>
    <row r="13" spans="1:19" x14ac:dyDescent="0.25">
      <c r="A13" s="87"/>
      <c r="N13" s="79"/>
      <c r="O13" s="79"/>
      <c r="P13" s="2"/>
      <c r="Q13" s="2"/>
    </row>
    <row r="14" spans="1:19" x14ac:dyDescent="0.25">
      <c r="A14" s="27"/>
      <c r="B14" s="93" t="s">
        <v>29</v>
      </c>
      <c r="C14" s="93"/>
      <c r="D14" s="93"/>
      <c r="E14" s="96">
        <f>'[2]SY 2021-22 Final'!R7</f>
        <v>0</v>
      </c>
      <c r="F14" s="96">
        <f>'[2]SY 2021-22 Prelim'!R7</f>
        <v>0</v>
      </c>
      <c r="G14" s="96">
        <f>'[2]SY 2020-21 Prelim'!R7</f>
        <v>0</v>
      </c>
      <c r="H14" s="96">
        <f>'[2]SY 2020-21 Prelim'!S7</f>
        <v>0</v>
      </c>
      <c r="I14" s="96">
        <f>'[2]SY 2019-20 Final'!S7</f>
        <v>-43</v>
      </c>
      <c r="J14" s="96">
        <f>'[2]SY 2019-20 Prelim'!S7</f>
        <v>-43</v>
      </c>
      <c r="K14" s="96">
        <f>'[2]SY 2019-20 Prelim'!S7</f>
        <v>-43</v>
      </c>
      <c r="L14" s="96">
        <f>'[2]SY 2018-19 Final'!S7</f>
        <v>0</v>
      </c>
      <c r="N14" s="79"/>
      <c r="O14" s="79"/>
      <c r="P14" s="2"/>
      <c r="Q14" s="2"/>
    </row>
    <row r="15" spans="1:19" x14ac:dyDescent="0.25">
      <c r="A15" s="27"/>
      <c r="N15" s="79"/>
      <c r="O15" s="79"/>
      <c r="P15" s="2"/>
      <c r="Q15" s="2"/>
    </row>
    <row r="16" spans="1:19" x14ac:dyDescent="0.25">
      <c r="A16" s="27"/>
      <c r="B16" s="93" t="s">
        <v>681</v>
      </c>
      <c r="C16" s="97">
        <f>C12+C14</f>
        <v>20078745</v>
      </c>
      <c r="D16" s="97">
        <f>D12+D14</f>
        <v>19178745</v>
      </c>
      <c r="E16" s="94">
        <f t="shared" ref="E16:L16" si="6">E12+E14</f>
        <v>17530102</v>
      </c>
      <c r="F16" s="94">
        <f t="shared" si="6"/>
        <v>16870345</v>
      </c>
      <c r="G16" s="94">
        <f t="shared" si="6"/>
        <v>18407083</v>
      </c>
      <c r="H16" s="94">
        <f t="shared" si="6"/>
        <v>18107083</v>
      </c>
      <c r="I16" s="94">
        <f t="shared" si="6"/>
        <v>15351982</v>
      </c>
      <c r="J16" s="95">
        <f t="shared" si="6"/>
        <v>15351981.84</v>
      </c>
      <c r="K16" s="95">
        <f t="shared" si="6"/>
        <v>15351981.84</v>
      </c>
      <c r="L16" s="95">
        <f t="shared" si="6"/>
        <v>14800386.800000001</v>
      </c>
      <c r="N16" s="79"/>
      <c r="O16" s="79"/>
      <c r="P16" s="2"/>
      <c r="Q16" s="2"/>
    </row>
    <row r="17" spans="1:18" x14ac:dyDescent="0.25">
      <c r="A17" s="27"/>
      <c r="B17" s="93"/>
      <c r="C17" s="93"/>
      <c r="D17" s="93"/>
      <c r="E17" s="98"/>
      <c r="F17" s="98"/>
      <c r="G17" s="98"/>
      <c r="H17" s="98"/>
      <c r="I17" s="98"/>
      <c r="J17" s="98"/>
      <c r="K17" s="98"/>
      <c r="L17" s="98"/>
      <c r="N17" s="79"/>
      <c r="O17" s="79"/>
      <c r="P17" s="2"/>
      <c r="Q17" s="2"/>
    </row>
    <row r="18" spans="1:18" x14ac:dyDescent="0.25">
      <c r="B18" s="93" t="s">
        <v>33</v>
      </c>
      <c r="C18" s="46">
        <f>C5/D5-1</f>
        <v>0</v>
      </c>
      <c r="D18" s="46">
        <f>D5/E5-1</f>
        <v>0.1361747579765753</v>
      </c>
      <c r="E18" s="46">
        <f>E5/F5-1</f>
        <v>5.7832249086597898E-4</v>
      </c>
      <c r="F18" s="46">
        <f>F5/G5-1</f>
        <v>-6.8301314679203751E-2</v>
      </c>
      <c r="G18" s="46">
        <f>G5/H5-1</f>
        <v>0</v>
      </c>
      <c r="H18" s="46">
        <f t="shared" ref="H18:M18" si="7">H5/I5-1</f>
        <v>0.19335656548789748</v>
      </c>
      <c r="I18" s="46">
        <f t="shared" si="7"/>
        <v>0</v>
      </c>
      <c r="J18" s="46">
        <f t="shared" si="7"/>
        <v>0</v>
      </c>
      <c r="K18" s="46">
        <f t="shared" si="7"/>
        <v>2.5191928677406716E-2</v>
      </c>
      <c r="L18" s="46">
        <f t="shared" si="7"/>
        <v>1.554221132349376E-4</v>
      </c>
      <c r="M18" s="46">
        <f t="shared" si="7"/>
        <v>1.5943059265410429</v>
      </c>
      <c r="N18" s="46">
        <f>M5/N5-1</f>
        <v>1.5943059265410429</v>
      </c>
      <c r="O18" s="99"/>
      <c r="P18" s="2"/>
      <c r="R18" s="79"/>
    </row>
  </sheetData>
  <scenarios current="0" show="0">
    <scenario name="Original" locked="1" count="1" user="daniel.lunghofer" comment="Created by daniel.lunghofer on 5/15/2009_x000a_This is the version with 1% reserved from Awards to be recolored as Admin.">
      <inputCells r="I14" undone="1" val="-1351231"/>
    </scenario>
    <scenario name="$500k Admin" locked="1" count="1" user="daniel.lunghofer" comment="Created by daniel.lunghofer on 5/15/2009_x000a_This scenario only reserves $500,000 for Awards to be recolored as Admin">
      <inputCells r="I14" undone="1" val="-500000"/>
    </scenario>
  </scenarios>
  <mergeCells count="2">
    <mergeCell ref="A1:N1"/>
    <mergeCell ref="A4:B4"/>
  </mergeCells>
  <pageMargins left="0.25" right="0.25" top="0.5" bottom="0.5" header="0.5" footer="0.5"/>
  <pageSetup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FAC28-96BB-4F3B-AFD9-0312C393A830}">
  <sheetPr>
    <tabColor rgb="FF0070C0"/>
  </sheetPr>
  <dimension ref="A1:W322"/>
  <sheetViews>
    <sheetView workbookViewId="0">
      <selection activeCell="Q325" sqref="Q325"/>
    </sheetView>
  </sheetViews>
  <sheetFormatPr defaultColWidth="9" defaultRowHeight="15" x14ac:dyDescent="0.25"/>
  <cols>
    <col min="1" max="1" width="14.28515625" style="2" customWidth="1"/>
    <col min="2" max="2" width="34.140625" style="2" bestFit="1" customWidth="1"/>
    <col min="3" max="5" width="14.28515625" style="2" customWidth="1"/>
    <col min="6" max="6" width="14.28515625" style="25" customWidth="1"/>
    <col min="7" max="8" width="14.28515625" style="2" customWidth="1"/>
    <col min="9" max="9" width="14.28515625" style="25" customWidth="1"/>
    <col min="10" max="11" width="14.28515625" style="2" customWidth="1"/>
    <col min="12" max="12" width="14.28515625" style="25" customWidth="1"/>
    <col min="13" max="14" width="14.28515625" style="2" customWidth="1"/>
    <col min="15" max="15" width="14.28515625" style="25" customWidth="1"/>
    <col min="16" max="20" width="14.28515625" style="2" customWidth="1"/>
    <col min="21" max="22" width="14.28515625" style="26" customWidth="1"/>
    <col min="23" max="23" width="14.28515625" style="2" customWidth="1"/>
    <col min="24" max="16384" width="9" style="2"/>
  </cols>
  <sheetData>
    <row r="1" spans="1:23" x14ac:dyDescent="0.25">
      <c r="A1" s="23" t="s">
        <v>11</v>
      </c>
      <c r="C1" s="24">
        <f>Assumption!C12</f>
        <v>20078745</v>
      </c>
    </row>
    <row r="2" spans="1:23" x14ac:dyDescent="0.25">
      <c r="A2" s="27"/>
      <c r="C2" s="28"/>
      <c r="G2" s="23" t="s">
        <v>12</v>
      </c>
      <c r="J2" s="23" t="s">
        <v>13</v>
      </c>
      <c r="M2" s="23" t="s">
        <v>14</v>
      </c>
      <c r="P2" s="29" t="s">
        <v>15</v>
      </c>
    </row>
    <row r="3" spans="1:23" x14ac:dyDescent="0.25">
      <c r="A3" s="27"/>
      <c r="C3" s="30"/>
      <c r="E3" s="30"/>
      <c r="F3" s="31"/>
      <c r="G3" s="30"/>
      <c r="H3" s="30"/>
      <c r="I3" s="31"/>
      <c r="J3" s="30"/>
      <c r="K3" s="30"/>
      <c r="L3" s="31"/>
      <c r="M3" s="30"/>
      <c r="N3" s="30"/>
    </row>
    <row r="4" spans="1:23" s="35" customFormat="1" ht="41.1" customHeight="1" x14ac:dyDescent="0.25">
      <c r="A4" s="32"/>
      <c r="B4" s="33" t="s">
        <v>16</v>
      </c>
      <c r="C4" s="34" t="s">
        <v>17</v>
      </c>
      <c r="D4" s="35" t="s">
        <v>18</v>
      </c>
      <c r="E4" s="36"/>
      <c r="F4" s="37"/>
      <c r="G4" s="38" t="s">
        <v>19</v>
      </c>
      <c r="H4" s="38" t="s">
        <v>20</v>
      </c>
      <c r="I4" s="39"/>
      <c r="J4" s="38" t="s">
        <v>19</v>
      </c>
      <c r="K4" s="38" t="s">
        <v>20</v>
      </c>
      <c r="L4" s="39"/>
      <c r="M4" s="38" t="s">
        <v>19</v>
      </c>
      <c r="N4" s="40" t="s">
        <v>20</v>
      </c>
      <c r="O4" s="41"/>
      <c r="Q4" s="42">
        <f>Q7-C1</f>
        <v>31000</v>
      </c>
      <c r="U4" s="43"/>
      <c r="V4" s="43"/>
    </row>
    <row r="5" spans="1:23" x14ac:dyDescent="0.25">
      <c r="B5" s="44">
        <v>10000</v>
      </c>
      <c r="C5" s="45" t="str">
        <f>IF(C7&lt;C1,"Yes","No")</f>
        <v>Yes</v>
      </c>
      <c r="D5" s="46">
        <f>(1-D7)/COUNTIF(C9:C331,"&gt;0")</f>
        <v>-7.3040988462181347E-19</v>
      </c>
      <c r="E5" s="47"/>
      <c r="F5" s="48"/>
      <c r="G5" s="49">
        <f>(G7-SUMIF(G9:G349,"=10000",E9:E349))/SUMIF(G9:G349,"=0",E9:E349)</f>
        <v>3.0831803090963356E-2</v>
      </c>
      <c r="H5" s="50">
        <f>$C$1-H7</f>
        <v>25.599999997764826</v>
      </c>
      <c r="I5" s="51"/>
      <c r="J5" s="49">
        <f>(J7-SUMIF(J9:J349,"=10000",H9:H349))/SUMIF(J9:J349,"=0",H9:H349)</f>
        <v>2.9152709677994852E-5</v>
      </c>
      <c r="K5" s="50">
        <f>$C$1-K7</f>
        <v>88</v>
      </c>
      <c r="L5" s="51"/>
      <c r="M5" s="49">
        <f>M7/SUMIF(M9:M349,"=0",K9:K349)</f>
        <v>0</v>
      </c>
      <c r="N5" s="50">
        <f>$C$1-N7</f>
        <v>88</v>
      </c>
      <c r="Q5" s="52" t="str">
        <f>IF(C1=Q7,"rounding ok","adjust rounding")</f>
        <v>adjust rounding</v>
      </c>
      <c r="T5" s="30"/>
    </row>
    <row r="6" spans="1:23" s="57" customFormat="1" ht="52.35" customHeight="1" x14ac:dyDescent="0.2">
      <c r="A6" s="53" t="s">
        <v>21</v>
      </c>
      <c r="B6" s="53" t="s">
        <v>22</v>
      </c>
      <c r="C6" s="54" t="s">
        <v>23</v>
      </c>
      <c r="D6" s="54" t="s">
        <v>24</v>
      </c>
      <c r="E6" s="54" t="s">
        <v>25</v>
      </c>
      <c r="F6" s="55"/>
      <c r="G6" s="54" t="s">
        <v>26</v>
      </c>
      <c r="H6" s="54" t="s">
        <v>27</v>
      </c>
      <c r="I6" s="55"/>
      <c r="J6" s="54" t="s">
        <v>26</v>
      </c>
      <c r="K6" s="54" t="s">
        <v>27</v>
      </c>
      <c r="L6" s="55"/>
      <c r="M6" s="54" t="s">
        <v>26</v>
      </c>
      <c r="N6" s="54" t="s">
        <v>27</v>
      </c>
      <c r="O6" s="56"/>
      <c r="Q6" s="54" t="s">
        <v>28</v>
      </c>
      <c r="R6" s="54" t="s">
        <v>29</v>
      </c>
      <c r="S6" s="54" t="s">
        <v>30</v>
      </c>
      <c r="T6" s="54" t="s">
        <v>31</v>
      </c>
      <c r="U6" s="58" t="s">
        <v>32</v>
      </c>
      <c r="V6" s="58" t="s">
        <v>33</v>
      </c>
      <c r="W6" s="54" t="s">
        <v>34</v>
      </c>
    </row>
    <row r="7" spans="1:23" x14ac:dyDescent="0.25">
      <c r="A7" s="59"/>
      <c r="B7" s="60" t="s">
        <v>35</v>
      </c>
      <c r="C7" s="61">
        <f>SUM(C9:C349)</f>
        <v>3040000</v>
      </c>
      <c r="D7" s="46">
        <f>SUM(D9:D349)</f>
        <v>1.0000000000000002</v>
      </c>
      <c r="E7" s="61">
        <f>SUM(E9:E349)</f>
        <v>20078729.599999987</v>
      </c>
      <c r="F7" s="62"/>
      <c r="G7" s="61">
        <f>SUM(G9:G349)</f>
        <v>1090000</v>
      </c>
      <c r="H7" s="61">
        <f>SUM(H9:H349)</f>
        <v>20078719.400000002</v>
      </c>
      <c r="I7" s="62"/>
      <c r="J7" s="61">
        <f>SUM(J9:J349)</f>
        <v>40000</v>
      </c>
      <c r="K7" s="61">
        <f>SUM(K9:K349)</f>
        <v>20078657</v>
      </c>
      <c r="L7" s="62"/>
      <c r="M7" s="61">
        <f>SUM(M9:M349)</f>
        <v>0</v>
      </c>
      <c r="N7" s="61">
        <f>SUM(N9:N349)</f>
        <v>20078657</v>
      </c>
      <c r="Q7" s="61">
        <f t="shared" ref="Q7:V7" si="0">SUM(Q9:Q349)</f>
        <v>20109745</v>
      </c>
      <c r="R7" s="63">
        <f t="shared" si="0"/>
        <v>0</v>
      </c>
      <c r="S7" s="26">
        <f t="shared" si="0"/>
        <v>0</v>
      </c>
      <c r="T7" s="64">
        <f t="shared" si="0"/>
        <v>20109745</v>
      </c>
      <c r="U7" s="64">
        <f t="shared" si="0"/>
        <v>17520102</v>
      </c>
      <c r="V7" s="64">
        <f t="shared" si="0"/>
        <v>2589643</v>
      </c>
      <c r="W7" s="46">
        <f>AVERAGE(W9:W349)</f>
        <v>0.11377463973103551</v>
      </c>
    </row>
    <row r="8" spans="1:23" x14ac:dyDescent="0.25">
      <c r="A8" s="59"/>
      <c r="B8" s="59"/>
      <c r="C8" s="65"/>
      <c r="D8" s="23"/>
      <c r="E8" s="65"/>
      <c r="F8" s="66"/>
      <c r="G8" s="65"/>
      <c r="H8" s="65"/>
      <c r="I8" s="66"/>
      <c r="J8" s="65"/>
      <c r="K8" s="65"/>
      <c r="L8" s="66"/>
      <c r="M8" s="65"/>
      <c r="N8" s="65"/>
    </row>
    <row r="9" spans="1:23" x14ac:dyDescent="0.25">
      <c r="A9" s="57" t="s">
        <v>36</v>
      </c>
      <c r="B9" s="2" t="s">
        <v>2</v>
      </c>
      <c r="C9" s="61">
        <f>_xlfn.IFNA(IF(VLOOKUP(A9,'[2]Title IA 2021-22 F'!A:F,6,0)=0,0,$B$5),0)</f>
        <v>10000</v>
      </c>
      <c r="D9" s="67">
        <f>IFERROR(VLOOKUP(A9,'[2]Title IA 2021-22 F'!A:F,6,0)/'[2]Title IA 2021-22 F'!$F$3,0)</f>
        <v>6.2331401485244426E-3</v>
      </c>
      <c r="E9" s="61">
        <f t="shared" ref="E9:E72" si="1">IF(D9=0,0,ROUNDDOWN(D9*$C$1,1)+$C$1*$D$5)</f>
        <v>125153.59999999999</v>
      </c>
      <c r="F9" s="62"/>
      <c r="G9" s="61">
        <f t="shared" ref="G9:G72" si="2">IF(AND($C9&lt;&gt;0,E9&lt;$B$5),$B$5,0)</f>
        <v>0</v>
      </c>
      <c r="H9" s="61">
        <f t="shared" ref="H9:H72" si="3">ROUNDDOWN(IF(G9=0,IF(E9=$B$5,$B$5,E9*(1-$G$5)),G9),1)</f>
        <v>121294.8</v>
      </c>
      <c r="I9" s="62"/>
      <c r="J9" s="61">
        <f t="shared" ref="J9:J72" si="4">IF(AND($C9&lt;&gt;0,H9&lt;10000),10000,0)</f>
        <v>0</v>
      </c>
      <c r="K9" s="61">
        <f t="shared" ref="K9:K72" si="5">ROUNDDOWN(IF(J9=0,IF(H9=$B$5,$B$5,H9*(1-$J$5)),J9),0)</f>
        <v>121291</v>
      </c>
      <c r="L9" s="62"/>
      <c r="M9" s="61">
        <f t="shared" ref="M9:M72" si="6">IF(AND(C9&lt;&gt;0,K9&lt;10000),10000,0)</f>
        <v>0</v>
      </c>
      <c r="N9" s="61">
        <f t="shared" ref="N9:N72" si="7">IF(M9=0,IF(K9=$B$5,$B$5,K9*(1-$M$5)),M9)</f>
        <v>121291</v>
      </c>
      <c r="Q9" s="61">
        <f t="shared" ref="Q9:Q72" si="8">N9</f>
        <v>121291</v>
      </c>
      <c r="R9" s="63"/>
      <c r="S9" s="26">
        <f t="shared" ref="S9:S72" si="9">ROUND(IF(R9&gt;0,-(0.9-R9)*Q9,0),0)</f>
        <v>0</v>
      </c>
      <c r="T9" s="61">
        <f t="shared" ref="T9:T72" si="10">Q9+S9</f>
        <v>121291</v>
      </c>
      <c r="U9" s="26">
        <f>IFERROR(VLOOKUP(A9,'[2]SY 2021-22 Final'!$A$9:$T$350,20,0),0)</f>
        <v>120470</v>
      </c>
      <c r="V9" s="26">
        <f t="shared" ref="V9:V72" si="11">T9-U9</f>
        <v>821</v>
      </c>
      <c r="W9" s="46">
        <f t="shared" ref="W9:W72" si="12">IFERROR(V9/U9,0)</f>
        <v>6.8149746824935666E-3</v>
      </c>
    </row>
    <row r="10" spans="1:23" x14ac:dyDescent="0.25">
      <c r="A10" s="57" t="s">
        <v>37</v>
      </c>
      <c r="B10" s="2" t="s">
        <v>38</v>
      </c>
      <c r="C10" s="61">
        <f>_xlfn.IFNA(IF(VLOOKUP(A10,'[2]Title IA 2021-22 F'!A:F,6,0)=0,0,$B$5),0)</f>
        <v>10000</v>
      </c>
      <c r="D10" s="67">
        <f>IFERROR(VLOOKUP(A10,'[2]Title IA 2021-22 F'!A:F,6,0)/'[2]Title IA 2021-22 F'!$F$3,0)</f>
        <v>4.1083645016865602E-4</v>
      </c>
      <c r="E10" s="61">
        <f t="shared" si="1"/>
        <v>8248.9999999999854</v>
      </c>
      <c r="F10" s="62"/>
      <c r="G10" s="61">
        <f t="shared" si="2"/>
        <v>10000</v>
      </c>
      <c r="H10" s="61">
        <f t="shared" si="3"/>
        <v>10000</v>
      </c>
      <c r="I10" s="62"/>
      <c r="J10" s="61">
        <f t="shared" si="4"/>
        <v>0</v>
      </c>
      <c r="K10" s="61">
        <f t="shared" si="5"/>
        <v>10000</v>
      </c>
      <c r="L10" s="62"/>
      <c r="M10" s="61">
        <f t="shared" si="6"/>
        <v>0</v>
      </c>
      <c r="N10" s="61">
        <f t="shared" si="7"/>
        <v>10000</v>
      </c>
      <c r="Q10" s="61">
        <f t="shared" si="8"/>
        <v>10000</v>
      </c>
      <c r="R10" s="63"/>
      <c r="S10" s="26">
        <f t="shared" si="9"/>
        <v>0</v>
      </c>
      <c r="T10" s="61">
        <f t="shared" si="10"/>
        <v>10000</v>
      </c>
      <c r="U10" s="26">
        <f>IFERROR(VLOOKUP(A10,'[2]SY 2021-22 Final'!$A$9:$T$350,20,0),0)</f>
        <v>10000</v>
      </c>
      <c r="V10" s="26">
        <f t="shared" si="11"/>
        <v>0</v>
      </c>
      <c r="W10" s="46">
        <f t="shared" si="12"/>
        <v>0</v>
      </c>
    </row>
    <row r="11" spans="1:23" x14ac:dyDescent="0.25">
      <c r="A11" s="57" t="s">
        <v>39</v>
      </c>
      <c r="B11" s="2" t="s">
        <v>40</v>
      </c>
      <c r="C11" s="61">
        <f>_xlfn.IFNA(IF(VLOOKUP(A11,'[2]Title IA 2021-22 F'!A:F,6,0)=0,0,$B$5),0)</f>
        <v>10000</v>
      </c>
      <c r="D11" s="67">
        <f>IFERROR(VLOOKUP(A11,'[2]Title IA 2021-22 F'!A:F,6,0)/'[2]Title IA 2021-22 F'!$F$3,0)</f>
        <v>4.9304212791064297E-6</v>
      </c>
      <c r="E11" s="61">
        <f t="shared" si="1"/>
        <v>98.89999999998534</v>
      </c>
      <c r="F11" s="62"/>
      <c r="G11" s="61">
        <f t="shared" si="2"/>
        <v>10000</v>
      </c>
      <c r="H11" s="61">
        <f t="shared" si="3"/>
        <v>10000</v>
      </c>
      <c r="I11" s="62"/>
      <c r="J11" s="61">
        <f t="shared" si="4"/>
        <v>0</v>
      </c>
      <c r="K11" s="61">
        <f t="shared" si="5"/>
        <v>10000</v>
      </c>
      <c r="L11" s="62"/>
      <c r="M11" s="61">
        <f t="shared" si="6"/>
        <v>0</v>
      </c>
      <c r="N11" s="61">
        <f t="shared" si="7"/>
        <v>10000</v>
      </c>
      <c r="Q11" s="61">
        <f t="shared" si="8"/>
        <v>10000</v>
      </c>
      <c r="R11" s="63"/>
      <c r="S11" s="26">
        <f t="shared" si="9"/>
        <v>0</v>
      </c>
      <c r="T11" s="61">
        <f t="shared" si="10"/>
        <v>10000</v>
      </c>
      <c r="U11" s="26">
        <f>IFERROR(VLOOKUP(A11,'[2]SY 2021-22 Final'!$A$9:$T$350,20,0),0)</f>
        <v>10000</v>
      </c>
      <c r="V11" s="26">
        <f t="shared" si="11"/>
        <v>0</v>
      </c>
      <c r="W11" s="46">
        <f t="shared" si="12"/>
        <v>0</v>
      </c>
    </row>
    <row r="12" spans="1:23" x14ac:dyDescent="0.25">
      <c r="A12" s="57" t="s">
        <v>41</v>
      </c>
      <c r="B12" s="2" t="s">
        <v>42</v>
      </c>
      <c r="C12" s="61">
        <f>_xlfn.IFNA(IF(VLOOKUP(A12,'[2]Title IA 2021-22 F'!A:F,6,0)=0,0,$B$5),0)</f>
        <v>10000</v>
      </c>
      <c r="D12" s="67">
        <f>IFERROR(VLOOKUP(A12,'[2]Title IA 2021-22 F'!A:F,6,0)/'[2]Title IA 2021-22 F'!$F$3,0)</f>
        <v>1.8065615389952136E-3</v>
      </c>
      <c r="E12" s="61">
        <f t="shared" si="1"/>
        <v>36273.399999999987</v>
      </c>
      <c r="F12" s="62"/>
      <c r="G12" s="61">
        <f t="shared" si="2"/>
        <v>0</v>
      </c>
      <c r="H12" s="61">
        <f t="shared" si="3"/>
        <v>35155</v>
      </c>
      <c r="I12" s="62"/>
      <c r="J12" s="61">
        <f t="shared" si="4"/>
        <v>0</v>
      </c>
      <c r="K12" s="61">
        <f t="shared" si="5"/>
        <v>35153</v>
      </c>
      <c r="L12" s="62"/>
      <c r="M12" s="61">
        <f t="shared" si="6"/>
        <v>0</v>
      </c>
      <c r="N12" s="61">
        <f t="shared" si="7"/>
        <v>35153</v>
      </c>
      <c r="Q12" s="61">
        <f t="shared" si="8"/>
        <v>35153</v>
      </c>
      <c r="R12" s="63"/>
      <c r="S12" s="26">
        <f t="shared" si="9"/>
        <v>0</v>
      </c>
      <c r="T12" s="61">
        <f t="shared" si="10"/>
        <v>35153</v>
      </c>
      <c r="U12" s="26">
        <f>IFERROR(VLOOKUP(A12,'[2]SY 2021-22 Final'!$A$9:$T$350,20,0),0)</f>
        <v>22188</v>
      </c>
      <c r="V12" s="26">
        <f t="shared" si="11"/>
        <v>12965</v>
      </c>
      <c r="W12" s="46">
        <f t="shared" si="12"/>
        <v>0.58432486028483865</v>
      </c>
    </row>
    <row r="13" spans="1:23" x14ac:dyDescent="0.25">
      <c r="A13" s="57" t="s">
        <v>43</v>
      </c>
      <c r="B13" s="2" t="s">
        <v>44</v>
      </c>
      <c r="C13" s="61">
        <f>_xlfn.IFNA(IF(VLOOKUP(A13,'[2]Title IA 2021-22 F'!A:F,6,0)=0,0,$B$5),0)</f>
        <v>10000</v>
      </c>
      <c r="D13" s="67">
        <f>IFERROR(VLOOKUP(A13,'[2]Title IA 2021-22 F'!A:F,6,0)/'[2]Title IA 2021-22 F'!$F$3,0)</f>
        <v>2.2408304860783578E-3</v>
      </c>
      <c r="E13" s="61">
        <f t="shared" si="1"/>
        <v>44992.999999999985</v>
      </c>
      <c r="F13" s="62"/>
      <c r="G13" s="61">
        <f t="shared" si="2"/>
        <v>0</v>
      </c>
      <c r="H13" s="61">
        <f t="shared" si="3"/>
        <v>43605.7</v>
      </c>
      <c r="I13" s="62"/>
      <c r="J13" s="61">
        <f t="shared" si="4"/>
        <v>0</v>
      </c>
      <c r="K13" s="61">
        <f t="shared" si="5"/>
        <v>43604</v>
      </c>
      <c r="L13" s="62"/>
      <c r="M13" s="61">
        <f t="shared" si="6"/>
        <v>0</v>
      </c>
      <c r="N13" s="61">
        <f t="shared" si="7"/>
        <v>43604</v>
      </c>
      <c r="Q13" s="61">
        <f t="shared" si="8"/>
        <v>43604</v>
      </c>
      <c r="R13" s="63"/>
      <c r="S13" s="26">
        <f t="shared" si="9"/>
        <v>0</v>
      </c>
      <c r="T13" s="61">
        <f t="shared" si="10"/>
        <v>43604</v>
      </c>
      <c r="U13" s="26">
        <f>IFERROR(VLOOKUP(A13,'[2]SY 2021-22 Final'!$A$9:$T$350,20,0),0)</f>
        <v>37664</v>
      </c>
      <c r="V13" s="26">
        <f t="shared" si="11"/>
        <v>5940</v>
      </c>
      <c r="W13" s="46">
        <f t="shared" si="12"/>
        <v>0.15771028037383178</v>
      </c>
    </row>
    <row r="14" spans="1:23" x14ac:dyDescent="0.25">
      <c r="A14" s="57" t="s">
        <v>45</v>
      </c>
      <c r="B14" s="2" t="s">
        <v>46</v>
      </c>
      <c r="C14" s="61">
        <f>_xlfn.IFNA(IF(VLOOKUP(A14,'[2]Title IA 2021-22 F'!A:F,6,0)=0,0,$B$5),0)</f>
        <v>10000</v>
      </c>
      <c r="D14" s="67">
        <f>IFERROR(VLOOKUP(A14,'[2]Title IA 2021-22 F'!A:F,6,0)/'[2]Title IA 2021-22 F'!$F$3,0)</f>
        <v>3.8464483672328122E-4</v>
      </c>
      <c r="E14" s="61">
        <f t="shared" si="1"/>
        <v>7723.0999999999858</v>
      </c>
      <c r="F14" s="62"/>
      <c r="G14" s="61">
        <f t="shared" si="2"/>
        <v>10000</v>
      </c>
      <c r="H14" s="61">
        <f t="shared" si="3"/>
        <v>10000</v>
      </c>
      <c r="I14" s="62"/>
      <c r="J14" s="61">
        <f t="shared" si="4"/>
        <v>0</v>
      </c>
      <c r="K14" s="61">
        <f t="shared" si="5"/>
        <v>10000</v>
      </c>
      <c r="L14" s="62"/>
      <c r="M14" s="61">
        <f t="shared" si="6"/>
        <v>0</v>
      </c>
      <c r="N14" s="61">
        <f t="shared" si="7"/>
        <v>10000</v>
      </c>
      <c r="Q14" s="61">
        <f t="shared" si="8"/>
        <v>10000</v>
      </c>
      <c r="R14" s="63"/>
      <c r="S14" s="26">
        <f t="shared" si="9"/>
        <v>0</v>
      </c>
      <c r="T14" s="61">
        <f t="shared" si="10"/>
        <v>10000</v>
      </c>
      <c r="U14" s="26">
        <f>IFERROR(VLOOKUP(A14,'[2]SY 2021-22 Final'!$A$9:$T$350,20,0),0)</f>
        <v>10000</v>
      </c>
      <c r="V14" s="26">
        <f t="shared" si="11"/>
        <v>0</v>
      </c>
      <c r="W14" s="46">
        <f t="shared" si="12"/>
        <v>0</v>
      </c>
    </row>
    <row r="15" spans="1:23" x14ac:dyDescent="0.25">
      <c r="A15" s="57" t="s">
        <v>47</v>
      </c>
      <c r="B15" s="2" t="s">
        <v>48</v>
      </c>
      <c r="C15" s="61">
        <f>_xlfn.IFNA(IF(VLOOKUP(A15,'[2]Title IA 2021-22 F'!A:F,6,0)=0,0,$B$5),0)</f>
        <v>10000</v>
      </c>
      <c r="D15" s="67">
        <f>IFERROR(VLOOKUP(A15,'[2]Title IA 2021-22 F'!A:F,6,0)/'[2]Title IA 2021-22 F'!$F$3,0)</f>
        <v>1.6451420255234273E-2</v>
      </c>
      <c r="E15" s="61">
        <f t="shared" si="1"/>
        <v>330323.8</v>
      </c>
      <c r="F15" s="62"/>
      <c r="G15" s="61">
        <f t="shared" si="2"/>
        <v>0</v>
      </c>
      <c r="H15" s="61">
        <f t="shared" si="3"/>
        <v>320139.3</v>
      </c>
      <c r="I15" s="62"/>
      <c r="J15" s="61">
        <f t="shared" si="4"/>
        <v>0</v>
      </c>
      <c r="K15" s="61">
        <f t="shared" si="5"/>
        <v>320129</v>
      </c>
      <c r="L15" s="62"/>
      <c r="M15" s="61">
        <f t="shared" si="6"/>
        <v>0</v>
      </c>
      <c r="N15" s="61">
        <f t="shared" si="7"/>
        <v>320129</v>
      </c>
      <c r="Q15" s="61">
        <f t="shared" si="8"/>
        <v>320129</v>
      </c>
      <c r="R15" s="63"/>
      <c r="S15" s="26">
        <f t="shared" si="9"/>
        <v>0</v>
      </c>
      <c r="T15" s="61">
        <f t="shared" si="10"/>
        <v>320129</v>
      </c>
      <c r="U15" s="26">
        <f>IFERROR(VLOOKUP(A15,'[2]SY 2021-22 Final'!$A$9:$T$350,20,0),0)</f>
        <v>337442</v>
      </c>
      <c r="V15" s="26">
        <f t="shared" si="11"/>
        <v>-17313</v>
      </c>
      <c r="W15" s="46">
        <f t="shared" si="12"/>
        <v>-5.1306594911125471E-2</v>
      </c>
    </row>
    <row r="16" spans="1:23" x14ac:dyDescent="0.25">
      <c r="A16" s="57" t="s">
        <v>49</v>
      </c>
      <c r="B16" s="2" t="s">
        <v>50</v>
      </c>
      <c r="C16" s="61">
        <f>_xlfn.IFNA(IF(VLOOKUP(A16,'[2]Title IA 2021-22 F'!A:F,6,0)=0,0,$B$5),0)</f>
        <v>10000</v>
      </c>
      <c r="D16" s="67">
        <f>IFERROR(VLOOKUP(A16,'[2]Title IA 2021-22 F'!A:F,6,0)/'[2]Title IA 2021-22 F'!$F$3,0)</f>
        <v>3.8662420293022174E-4</v>
      </c>
      <c r="E16" s="61">
        <f t="shared" si="1"/>
        <v>7762.8999999999851</v>
      </c>
      <c r="F16" s="62"/>
      <c r="G16" s="61">
        <f t="shared" si="2"/>
        <v>10000</v>
      </c>
      <c r="H16" s="61">
        <f t="shared" si="3"/>
        <v>10000</v>
      </c>
      <c r="I16" s="62"/>
      <c r="J16" s="61">
        <f t="shared" si="4"/>
        <v>0</v>
      </c>
      <c r="K16" s="61">
        <f t="shared" si="5"/>
        <v>10000</v>
      </c>
      <c r="L16" s="62"/>
      <c r="M16" s="61">
        <f t="shared" si="6"/>
        <v>0</v>
      </c>
      <c r="N16" s="61">
        <f t="shared" si="7"/>
        <v>10000</v>
      </c>
      <c r="Q16" s="61">
        <f t="shared" si="8"/>
        <v>10000</v>
      </c>
      <c r="R16" s="63"/>
      <c r="S16" s="26">
        <f t="shared" si="9"/>
        <v>0</v>
      </c>
      <c r="T16" s="61">
        <f t="shared" si="10"/>
        <v>10000</v>
      </c>
      <c r="U16" s="26">
        <f>IFERROR(VLOOKUP(A16,'[2]SY 2021-22 Final'!$A$9:$T$350,20,0),0)</f>
        <v>10000</v>
      </c>
      <c r="V16" s="26">
        <f t="shared" si="11"/>
        <v>0</v>
      </c>
      <c r="W16" s="46">
        <f t="shared" si="12"/>
        <v>0</v>
      </c>
    </row>
    <row r="17" spans="1:23" x14ac:dyDescent="0.25">
      <c r="A17" s="57" t="s">
        <v>51</v>
      </c>
      <c r="B17" s="2" t="s">
        <v>52</v>
      </c>
      <c r="C17" s="61">
        <f>_xlfn.IFNA(IF(VLOOKUP(A17,'[2]Title IA 2021-22 F'!A:F,6,0)=0,0,$B$5),0)</f>
        <v>10000</v>
      </c>
      <c r="D17" s="67">
        <f>IFERROR(VLOOKUP(A17,'[2]Title IA 2021-22 F'!A:F,6,0)/'[2]Title IA 2021-22 F'!$F$3,0)</f>
        <v>7.194008478485189E-3</v>
      </c>
      <c r="E17" s="61">
        <f t="shared" si="1"/>
        <v>144446.59999999998</v>
      </c>
      <c r="F17" s="62"/>
      <c r="G17" s="61">
        <f t="shared" si="2"/>
        <v>0</v>
      </c>
      <c r="H17" s="61">
        <f t="shared" si="3"/>
        <v>139993</v>
      </c>
      <c r="I17" s="62"/>
      <c r="J17" s="61">
        <f t="shared" si="4"/>
        <v>0</v>
      </c>
      <c r="K17" s="61">
        <f t="shared" si="5"/>
        <v>139988</v>
      </c>
      <c r="L17" s="62"/>
      <c r="M17" s="61">
        <f t="shared" si="6"/>
        <v>0</v>
      </c>
      <c r="N17" s="61">
        <f t="shared" si="7"/>
        <v>139988</v>
      </c>
      <c r="Q17" s="61">
        <f t="shared" si="8"/>
        <v>139988</v>
      </c>
      <c r="R17" s="63"/>
      <c r="S17" s="26">
        <f t="shared" si="9"/>
        <v>0</v>
      </c>
      <c r="T17" s="61">
        <f t="shared" si="10"/>
        <v>139988</v>
      </c>
      <c r="U17" s="26">
        <f>IFERROR(VLOOKUP(A17,'[2]SY 2021-22 Final'!$A$9:$T$350,20,0),0)</f>
        <v>124682</v>
      </c>
      <c r="V17" s="26">
        <f t="shared" si="11"/>
        <v>15306</v>
      </c>
      <c r="W17" s="46">
        <f t="shared" si="12"/>
        <v>0.12276030220881924</v>
      </c>
    </row>
    <row r="18" spans="1:23" x14ac:dyDescent="0.25">
      <c r="A18" s="57" t="s">
        <v>53</v>
      </c>
      <c r="B18" s="2" t="s">
        <v>54</v>
      </c>
      <c r="C18" s="61">
        <f>_xlfn.IFNA(IF(VLOOKUP(A18,'[2]Title IA 2021-22 F'!A:F,6,0)=0,0,$B$5),0)</f>
        <v>10000</v>
      </c>
      <c r="D18" s="67">
        <f>IFERROR(VLOOKUP(A18,'[2]Title IA 2021-22 F'!A:F,6,0)/'[2]Title IA 2021-22 F'!$F$3,0)</f>
        <v>7.4091355947825503E-3</v>
      </c>
      <c r="E18" s="61">
        <f t="shared" si="1"/>
        <v>148766.09999999998</v>
      </c>
      <c r="F18" s="62"/>
      <c r="G18" s="61">
        <f t="shared" si="2"/>
        <v>0</v>
      </c>
      <c r="H18" s="61">
        <f t="shared" si="3"/>
        <v>144179.29999999999</v>
      </c>
      <c r="I18" s="62"/>
      <c r="J18" s="61">
        <f t="shared" si="4"/>
        <v>0</v>
      </c>
      <c r="K18" s="61">
        <f t="shared" si="5"/>
        <v>144175</v>
      </c>
      <c r="L18" s="62"/>
      <c r="M18" s="61">
        <f t="shared" si="6"/>
        <v>0</v>
      </c>
      <c r="N18" s="61">
        <f t="shared" si="7"/>
        <v>144175</v>
      </c>
      <c r="Q18" s="61">
        <f t="shared" si="8"/>
        <v>144175</v>
      </c>
      <c r="R18" s="63"/>
      <c r="S18" s="26">
        <f t="shared" si="9"/>
        <v>0</v>
      </c>
      <c r="T18" s="61">
        <f t="shared" si="10"/>
        <v>144175</v>
      </c>
      <c r="U18" s="26">
        <f>IFERROR(VLOOKUP(A18,'[2]SY 2021-22 Final'!$A$9:$T$350,20,0),0)</f>
        <v>144081</v>
      </c>
      <c r="V18" s="26">
        <f t="shared" si="11"/>
        <v>94</v>
      </c>
      <c r="W18" s="46">
        <f t="shared" si="12"/>
        <v>6.5241079670463138E-4</v>
      </c>
    </row>
    <row r="19" spans="1:23" x14ac:dyDescent="0.25">
      <c r="A19" s="57" t="s">
        <v>55</v>
      </c>
      <c r="B19" s="2" t="s">
        <v>56</v>
      </c>
      <c r="C19" s="61">
        <f>_xlfn.IFNA(IF(VLOOKUP(A19,'[2]Title IA 2021-22 F'!A:F,6,0)=0,0,$B$5),0)</f>
        <v>10000</v>
      </c>
      <c r="D19" s="67">
        <f>IFERROR(VLOOKUP(A19,'[2]Title IA 2021-22 F'!A:F,6,0)/'[2]Title IA 2021-22 F'!$F$3,0)</f>
        <v>8.5423487399334738E-3</v>
      </c>
      <c r="E19" s="61">
        <f t="shared" si="1"/>
        <v>171519.59999999998</v>
      </c>
      <c r="F19" s="62"/>
      <c r="G19" s="61">
        <f t="shared" si="2"/>
        <v>0</v>
      </c>
      <c r="H19" s="61">
        <f t="shared" si="3"/>
        <v>166231.29999999999</v>
      </c>
      <c r="I19" s="62"/>
      <c r="J19" s="61">
        <f t="shared" si="4"/>
        <v>0</v>
      </c>
      <c r="K19" s="61">
        <f t="shared" si="5"/>
        <v>166226</v>
      </c>
      <c r="L19" s="62"/>
      <c r="M19" s="61">
        <f t="shared" si="6"/>
        <v>0</v>
      </c>
      <c r="N19" s="61">
        <f t="shared" si="7"/>
        <v>166226</v>
      </c>
      <c r="Q19" s="61">
        <f t="shared" si="8"/>
        <v>166226</v>
      </c>
      <c r="R19" s="63"/>
      <c r="S19" s="26">
        <f t="shared" si="9"/>
        <v>0</v>
      </c>
      <c r="T19" s="61">
        <f t="shared" si="10"/>
        <v>166226</v>
      </c>
      <c r="U19" s="26">
        <f>IFERROR(VLOOKUP(A19,'[2]SY 2021-22 Final'!$A$9:$T$350,20,0),0)</f>
        <v>156874</v>
      </c>
      <c r="V19" s="26">
        <f t="shared" si="11"/>
        <v>9352</v>
      </c>
      <c r="W19" s="46">
        <f t="shared" si="12"/>
        <v>5.9614722643650316E-2</v>
      </c>
    </row>
    <row r="20" spans="1:23" x14ac:dyDescent="0.25">
      <c r="A20" s="57" t="s">
        <v>57</v>
      </c>
      <c r="B20" s="2" t="s">
        <v>58</v>
      </c>
      <c r="C20" s="61">
        <f>_xlfn.IFNA(IF(VLOOKUP(A20,'[2]Title IA 2021-22 F'!A:F,6,0)=0,0,$B$5),0)</f>
        <v>0</v>
      </c>
      <c r="D20" s="67">
        <f>IFERROR(VLOOKUP(A20,'[2]Title IA 2021-22 F'!A:F,6,0)/'[2]Title IA 2021-22 F'!$F$3,0)</f>
        <v>0</v>
      </c>
      <c r="E20" s="61">
        <f t="shared" si="1"/>
        <v>0</v>
      </c>
      <c r="F20" s="62"/>
      <c r="G20" s="61">
        <f t="shared" si="2"/>
        <v>0</v>
      </c>
      <c r="H20" s="61">
        <f t="shared" si="3"/>
        <v>0</v>
      </c>
      <c r="I20" s="62"/>
      <c r="J20" s="61">
        <f t="shared" si="4"/>
        <v>0</v>
      </c>
      <c r="K20" s="61">
        <f t="shared" si="5"/>
        <v>0</v>
      </c>
      <c r="L20" s="62"/>
      <c r="M20" s="61">
        <f t="shared" si="6"/>
        <v>0</v>
      </c>
      <c r="N20" s="61">
        <f t="shared" si="7"/>
        <v>0</v>
      </c>
      <c r="Q20" s="61">
        <f t="shared" si="8"/>
        <v>0</v>
      </c>
      <c r="R20" s="63"/>
      <c r="S20" s="26">
        <f t="shared" si="9"/>
        <v>0</v>
      </c>
      <c r="T20" s="61">
        <f t="shared" si="10"/>
        <v>0</v>
      </c>
      <c r="U20" s="26">
        <f>IFERROR(VLOOKUP(A20,'[2]SY 2021-22 Final'!$A$9:$T$350,20,0),0)</f>
        <v>0</v>
      </c>
      <c r="V20" s="26">
        <f t="shared" si="11"/>
        <v>0</v>
      </c>
      <c r="W20" s="46">
        <f t="shared" si="12"/>
        <v>0</v>
      </c>
    </row>
    <row r="21" spans="1:23" x14ac:dyDescent="0.25">
      <c r="A21" s="57" t="s">
        <v>59</v>
      </c>
      <c r="B21" s="2" t="s">
        <v>60</v>
      </c>
      <c r="C21" s="61">
        <f>_xlfn.IFNA(IF(VLOOKUP(A21,'[2]Title IA 2021-22 F'!A:F,6,0)=0,0,$B$5),0)</f>
        <v>10000</v>
      </c>
      <c r="D21" s="67">
        <f>IFERROR(VLOOKUP(A21,'[2]Title IA 2021-22 F'!A:F,6,0)/'[2]Title IA 2021-22 F'!$F$3,0)</f>
        <v>1.6445942009368601E-2</v>
      </c>
      <c r="E21" s="61">
        <f t="shared" si="1"/>
        <v>330213.8</v>
      </c>
      <c r="F21" s="62"/>
      <c r="G21" s="61">
        <f t="shared" si="2"/>
        <v>0</v>
      </c>
      <c r="H21" s="61">
        <f t="shared" si="3"/>
        <v>320032.7</v>
      </c>
      <c r="I21" s="62"/>
      <c r="J21" s="61">
        <f t="shared" si="4"/>
        <v>0</v>
      </c>
      <c r="K21" s="61">
        <f t="shared" si="5"/>
        <v>320023</v>
      </c>
      <c r="L21" s="62"/>
      <c r="M21" s="61">
        <f t="shared" si="6"/>
        <v>0</v>
      </c>
      <c r="N21" s="61">
        <f t="shared" si="7"/>
        <v>320023</v>
      </c>
      <c r="Q21" s="61">
        <f t="shared" si="8"/>
        <v>320023</v>
      </c>
      <c r="R21" s="63"/>
      <c r="S21" s="26">
        <f t="shared" si="9"/>
        <v>0</v>
      </c>
      <c r="T21" s="61">
        <f t="shared" si="10"/>
        <v>320023</v>
      </c>
      <c r="U21" s="26">
        <f>IFERROR(VLOOKUP(A21,'[2]SY 2021-22 Final'!$A$9:$T$350,20,0),0)</f>
        <v>258863</v>
      </c>
      <c r="V21" s="26">
        <f t="shared" si="11"/>
        <v>61160</v>
      </c>
      <c r="W21" s="46">
        <f t="shared" si="12"/>
        <v>0.23626396974461394</v>
      </c>
    </row>
    <row r="22" spans="1:23" x14ac:dyDescent="0.25">
      <c r="A22" s="57" t="s">
        <v>61</v>
      </c>
      <c r="B22" s="2" t="s">
        <v>62</v>
      </c>
      <c r="C22" s="61">
        <f>_xlfn.IFNA(IF(VLOOKUP(A22,'[2]Title IA 2021-22 F'!A:F,6,0)=0,0,$B$5),0)</f>
        <v>10000</v>
      </c>
      <c r="D22" s="67">
        <f>IFERROR(VLOOKUP(A22,'[2]Title IA 2021-22 F'!A:F,6,0)/'[2]Title IA 2021-22 F'!$F$3,0)</f>
        <v>4.9983995124761056E-6</v>
      </c>
      <c r="E22" s="61">
        <f t="shared" si="1"/>
        <v>100.29999999998533</v>
      </c>
      <c r="F22" s="62"/>
      <c r="G22" s="61">
        <f t="shared" si="2"/>
        <v>10000</v>
      </c>
      <c r="H22" s="61">
        <f t="shared" si="3"/>
        <v>10000</v>
      </c>
      <c r="I22" s="62"/>
      <c r="J22" s="61">
        <f t="shared" si="4"/>
        <v>0</v>
      </c>
      <c r="K22" s="61">
        <f t="shared" si="5"/>
        <v>10000</v>
      </c>
      <c r="L22" s="62"/>
      <c r="M22" s="61">
        <f t="shared" si="6"/>
        <v>0</v>
      </c>
      <c r="N22" s="61">
        <f t="shared" si="7"/>
        <v>10000</v>
      </c>
      <c r="Q22" s="61">
        <f t="shared" si="8"/>
        <v>10000</v>
      </c>
      <c r="R22" s="63"/>
      <c r="S22" s="26">
        <f t="shared" si="9"/>
        <v>0</v>
      </c>
      <c r="T22" s="61">
        <f t="shared" si="10"/>
        <v>10000</v>
      </c>
      <c r="U22" s="26">
        <f>IFERROR(VLOOKUP(A22,'[2]SY 2021-22 Final'!$A$9:$T$350,20,0),0)</f>
        <v>10000</v>
      </c>
      <c r="V22" s="26">
        <f t="shared" si="11"/>
        <v>0</v>
      </c>
      <c r="W22" s="46">
        <f t="shared" si="12"/>
        <v>0</v>
      </c>
    </row>
    <row r="23" spans="1:23" x14ac:dyDescent="0.25">
      <c r="A23" s="57" t="s">
        <v>63</v>
      </c>
      <c r="B23" s="2" t="s">
        <v>64</v>
      </c>
      <c r="C23" s="61">
        <f>_xlfn.IFNA(IF(VLOOKUP(A23,'[2]Title IA 2021-22 F'!A:F,6,0)=0,0,$B$5),0)</f>
        <v>10000</v>
      </c>
      <c r="D23" s="67">
        <f>IFERROR(VLOOKUP(A23,'[2]Title IA 2021-22 F'!A:F,6,0)/'[2]Title IA 2021-22 F'!$F$3,0)</f>
        <v>2.5377234209606084E-3</v>
      </c>
      <c r="E23" s="61">
        <f t="shared" si="1"/>
        <v>50954.299999999988</v>
      </c>
      <c r="F23" s="62"/>
      <c r="G23" s="61">
        <f t="shared" si="2"/>
        <v>0</v>
      </c>
      <c r="H23" s="61">
        <f t="shared" si="3"/>
        <v>49383.199999999997</v>
      </c>
      <c r="I23" s="62"/>
      <c r="J23" s="61">
        <f t="shared" si="4"/>
        <v>0</v>
      </c>
      <c r="K23" s="61">
        <f t="shared" si="5"/>
        <v>49381</v>
      </c>
      <c r="L23" s="62"/>
      <c r="M23" s="61">
        <f t="shared" si="6"/>
        <v>0</v>
      </c>
      <c r="N23" s="61">
        <f t="shared" si="7"/>
        <v>49381</v>
      </c>
      <c r="Q23" s="61">
        <f t="shared" si="8"/>
        <v>49381</v>
      </c>
      <c r="R23" s="63"/>
      <c r="S23" s="26">
        <f t="shared" si="9"/>
        <v>0</v>
      </c>
      <c r="T23" s="61">
        <f t="shared" si="10"/>
        <v>49381</v>
      </c>
      <c r="U23" s="26">
        <f>IFERROR(VLOOKUP(A23,'[2]SY 2021-22 Final'!$A$9:$T$350,20,0),0)</f>
        <v>40474</v>
      </c>
      <c r="V23" s="26">
        <f t="shared" si="11"/>
        <v>8907</v>
      </c>
      <c r="W23" s="46">
        <f t="shared" si="12"/>
        <v>0.22006720363690271</v>
      </c>
    </row>
    <row r="24" spans="1:23" x14ac:dyDescent="0.25">
      <c r="A24" s="57" t="s">
        <v>65</v>
      </c>
      <c r="B24" s="2" t="s">
        <v>66</v>
      </c>
      <c r="C24" s="61">
        <f>_xlfn.IFNA(IF(VLOOKUP(A24,'[2]Title IA 2021-22 F'!A:F,6,0)=0,0,$B$5),0)</f>
        <v>10000</v>
      </c>
      <c r="D24" s="67">
        <f>IFERROR(VLOOKUP(A24,'[2]Title IA 2021-22 F'!A:F,6,0)/'[2]Title IA 2021-22 F'!$F$3,0)</f>
        <v>2.0153546834303655E-4</v>
      </c>
      <c r="E24" s="61">
        <f t="shared" si="1"/>
        <v>4046.4999999999854</v>
      </c>
      <c r="F24" s="62"/>
      <c r="G24" s="61">
        <f t="shared" si="2"/>
        <v>10000</v>
      </c>
      <c r="H24" s="61">
        <f t="shared" si="3"/>
        <v>10000</v>
      </c>
      <c r="I24" s="62"/>
      <c r="J24" s="61">
        <f t="shared" si="4"/>
        <v>0</v>
      </c>
      <c r="K24" s="61">
        <f t="shared" si="5"/>
        <v>10000</v>
      </c>
      <c r="L24" s="62"/>
      <c r="M24" s="61">
        <f t="shared" si="6"/>
        <v>0</v>
      </c>
      <c r="N24" s="61">
        <f t="shared" si="7"/>
        <v>10000</v>
      </c>
      <c r="Q24" s="61">
        <f t="shared" si="8"/>
        <v>10000</v>
      </c>
      <c r="R24" s="63"/>
      <c r="S24" s="26">
        <f t="shared" si="9"/>
        <v>0</v>
      </c>
      <c r="T24" s="61">
        <f t="shared" si="10"/>
        <v>10000</v>
      </c>
      <c r="U24" s="26">
        <f>IFERROR(VLOOKUP(A24,'[2]SY 2021-22 Final'!$A$9:$T$350,20,0),0)</f>
        <v>10000</v>
      </c>
      <c r="V24" s="26">
        <f t="shared" si="11"/>
        <v>0</v>
      </c>
      <c r="W24" s="46">
        <f t="shared" si="12"/>
        <v>0</v>
      </c>
    </row>
    <row r="25" spans="1:23" x14ac:dyDescent="0.25">
      <c r="A25" s="57" t="s">
        <v>67</v>
      </c>
      <c r="B25" s="2" t="s">
        <v>68</v>
      </c>
      <c r="C25" s="61">
        <f>_xlfn.IFNA(IF(VLOOKUP(A25,'[2]Title IA 2021-22 F'!A:F,6,0)=0,0,$B$5),0)</f>
        <v>10000</v>
      </c>
      <c r="D25" s="67">
        <f>IFERROR(VLOOKUP(A25,'[2]Title IA 2021-22 F'!A:F,6,0)/'[2]Title IA 2021-22 F'!$F$3,0)</f>
        <v>5.4381587015837531E-3</v>
      </c>
      <c r="E25" s="61">
        <f t="shared" si="1"/>
        <v>109191.39999999998</v>
      </c>
      <c r="F25" s="62"/>
      <c r="G25" s="61">
        <f t="shared" si="2"/>
        <v>0</v>
      </c>
      <c r="H25" s="61">
        <f t="shared" si="3"/>
        <v>105824.8</v>
      </c>
      <c r="I25" s="62"/>
      <c r="J25" s="61">
        <f t="shared" si="4"/>
        <v>0</v>
      </c>
      <c r="K25" s="61">
        <f t="shared" si="5"/>
        <v>105821</v>
      </c>
      <c r="L25" s="62"/>
      <c r="M25" s="61">
        <f t="shared" si="6"/>
        <v>0</v>
      </c>
      <c r="N25" s="61">
        <f t="shared" si="7"/>
        <v>105821</v>
      </c>
      <c r="Q25" s="61">
        <f t="shared" si="8"/>
        <v>105821</v>
      </c>
      <c r="R25" s="63"/>
      <c r="S25" s="26">
        <f t="shared" si="9"/>
        <v>0</v>
      </c>
      <c r="T25" s="61">
        <f t="shared" si="10"/>
        <v>105821</v>
      </c>
      <c r="U25" s="26">
        <f>IFERROR(VLOOKUP(A25,'[2]SY 2021-22 Final'!$A$9:$T$350,20,0),0)</f>
        <v>96010</v>
      </c>
      <c r="V25" s="26">
        <f t="shared" si="11"/>
        <v>9811</v>
      </c>
      <c r="W25" s="46">
        <f t="shared" si="12"/>
        <v>0.10218727215915009</v>
      </c>
    </row>
    <row r="26" spans="1:23" x14ac:dyDescent="0.25">
      <c r="A26" s="57" t="s">
        <v>69</v>
      </c>
      <c r="B26" s="2" t="s">
        <v>70</v>
      </c>
      <c r="C26" s="61">
        <f>_xlfn.IFNA(IF(VLOOKUP(A26,'[2]Title IA 2021-22 F'!A:F,6,0)=0,0,$B$5),0)</f>
        <v>10000</v>
      </c>
      <c r="D26" s="67">
        <f>IFERROR(VLOOKUP(A26,'[2]Title IA 2021-22 F'!A:F,6,0)/'[2]Title IA 2021-22 F'!$F$3,0)</f>
        <v>1.1313857302891613E-3</v>
      </c>
      <c r="E26" s="61">
        <f t="shared" si="1"/>
        <v>22716.799999999985</v>
      </c>
      <c r="F26" s="62"/>
      <c r="G26" s="61">
        <f t="shared" si="2"/>
        <v>0</v>
      </c>
      <c r="H26" s="61">
        <f t="shared" si="3"/>
        <v>22016.400000000001</v>
      </c>
      <c r="I26" s="62"/>
      <c r="J26" s="61">
        <f t="shared" si="4"/>
        <v>0</v>
      </c>
      <c r="K26" s="61">
        <f t="shared" si="5"/>
        <v>22015</v>
      </c>
      <c r="L26" s="62"/>
      <c r="M26" s="61">
        <f t="shared" si="6"/>
        <v>0</v>
      </c>
      <c r="N26" s="61">
        <f t="shared" si="7"/>
        <v>22015</v>
      </c>
      <c r="Q26" s="61">
        <f t="shared" si="8"/>
        <v>22015</v>
      </c>
      <c r="R26" s="63"/>
      <c r="S26" s="26">
        <f t="shared" si="9"/>
        <v>0</v>
      </c>
      <c r="T26" s="61">
        <f t="shared" si="10"/>
        <v>22015</v>
      </c>
      <c r="U26" s="26">
        <f>IFERROR(VLOOKUP(A26,'[2]SY 2021-22 Final'!$A$9:$T$350,20,0),0)</f>
        <v>22257</v>
      </c>
      <c r="V26" s="26">
        <f t="shared" si="11"/>
        <v>-242</v>
      </c>
      <c r="W26" s="46">
        <f t="shared" si="12"/>
        <v>-1.08729837803837E-2</v>
      </c>
    </row>
    <row r="27" spans="1:23" x14ac:dyDescent="0.25">
      <c r="A27" s="57" t="s">
        <v>71</v>
      </c>
      <c r="B27" s="2" t="s">
        <v>72</v>
      </c>
      <c r="C27" s="61">
        <f>_xlfn.IFNA(IF(VLOOKUP(A27,'[2]Title IA 2021-22 F'!A:F,6,0)=0,0,$B$5),0)</f>
        <v>10000</v>
      </c>
      <c r="D27" s="67">
        <f>IFERROR(VLOOKUP(A27,'[2]Title IA 2021-22 F'!A:F,6,0)/'[2]Title IA 2021-22 F'!$F$3,0)</f>
        <v>1.4978363927870297E-3</v>
      </c>
      <c r="E27" s="61">
        <f t="shared" si="1"/>
        <v>30074.599999999984</v>
      </c>
      <c r="F27" s="62"/>
      <c r="G27" s="61">
        <f t="shared" si="2"/>
        <v>0</v>
      </c>
      <c r="H27" s="61">
        <f t="shared" si="3"/>
        <v>29147.3</v>
      </c>
      <c r="I27" s="62"/>
      <c r="J27" s="61">
        <f t="shared" si="4"/>
        <v>0</v>
      </c>
      <c r="K27" s="61">
        <f t="shared" si="5"/>
        <v>29146</v>
      </c>
      <c r="L27" s="62"/>
      <c r="M27" s="61">
        <f t="shared" si="6"/>
        <v>0</v>
      </c>
      <c r="N27" s="61">
        <f t="shared" si="7"/>
        <v>29146</v>
      </c>
      <c r="Q27" s="61">
        <f t="shared" si="8"/>
        <v>29146</v>
      </c>
      <c r="R27" s="63"/>
      <c r="S27" s="26">
        <f t="shared" si="9"/>
        <v>0</v>
      </c>
      <c r="T27" s="61">
        <f t="shared" si="10"/>
        <v>29146</v>
      </c>
      <c r="U27" s="26">
        <f>IFERROR(VLOOKUP(A27,'[2]SY 2021-22 Final'!$A$9:$T$350,20,0),0)</f>
        <v>22649</v>
      </c>
      <c r="V27" s="26">
        <f t="shared" si="11"/>
        <v>6497</v>
      </c>
      <c r="W27" s="46">
        <f t="shared" si="12"/>
        <v>0.28685593182921981</v>
      </c>
    </row>
    <row r="28" spans="1:23" x14ac:dyDescent="0.25">
      <c r="A28" s="57" t="s">
        <v>73</v>
      </c>
      <c r="B28" s="2" t="s">
        <v>74</v>
      </c>
      <c r="C28" s="61">
        <f>_xlfn.IFNA(IF(VLOOKUP(A28,'[2]Title IA 2021-22 F'!A:F,6,0)=0,0,$B$5),0)</f>
        <v>10000</v>
      </c>
      <c r="D28" s="67">
        <f>IFERROR(VLOOKUP(A28,'[2]Title IA 2021-22 F'!A:F,6,0)/'[2]Title IA 2021-22 F'!$F$3,0)</f>
        <v>2.2410024310215868E-4</v>
      </c>
      <c r="E28" s="61">
        <f t="shared" si="1"/>
        <v>4499.5999999999858</v>
      </c>
      <c r="F28" s="62"/>
      <c r="G28" s="61">
        <f t="shared" si="2"/>
        <v>10000</v>
      </c>
      <c r="H28" s="61">
        <f t="shared" si="3"/>
        <v>10000</v>
      </c>
      <c r="I28" s="62"/>
      <c r="J28" s="61">
        <f t="shared" si="4"/>
        <v>0</v>
      </c>
      <c r="K28" s="61">
        <f t="shared" si="5"/>
        <v>10000</v>
      </c>
      <c r="L28" s="62"/>
      <c r="M28" s="61">
        <f t="shared" si="6"/>
        <v>0</v>
      </c>
      <c r="N28" s="61">
        <f t="shared" si="7"/>
        <v>10000</v>
      </c>
      <c r="Q28" s="61">
        <f t="shared" si="8"/>
        <v>10000</v>
      </c>
      <c r="R28" s="63"/>
      <c r="S28" s="26">
        <f t="shared" si="9"/>
        <v>0</v>
      </c>
      <c r="T28" s="61">
        <f t="shared" si="10"/>
        <v>10000</v>
      </c>
      <c r="U28" s="26">
        <f>IFERROR(VLOOKUP(A28,'[2]SY 2021-22 Final'!$A$9:$T$350,20,0),0)</f>
        <v>10000</v>
      </c>
      <c r="V28" s="26">
        <f t="shared" si="11"/>
        <v>0</v>
      </c>
      <c r="W28" s="46">
        <f t="shared" si="12"/>
        <v>0</v>
      </c>
    </row>
    <row r="29" spans="1:23" x14ac:dyDescent="0.25">
      <c r="A29" s="57" t="s">
        <v>75</v>
      </c>
      <c r="B29" s="2" t="s">
        <v>76</v>
      </c>
      <c r="C29" s="61">
        <f>_xlfn.IFNA(IF(VLOOKUP(A29,'[2]Title IA 2021-22 F'!A:F,6,0)=0,0,$B$5),0)</f>
        <v>10000</v>
      </c>
      <c r="D29" s="67">
        <f>IFERROR(VLOOKUP(A29,'[2]Title IA 2021-22 F'!A:F,6,0)/'[2]Title IA 2021-22 F'!$F$3,0)</f>
        <v>5.1247830444691609E-3</v>
      </c>
      <c r="E29" s="61">
        <f t="shared" si="1"/>
        <v>102899.19999999998</v>
      </c>
      <c r="F29" s="62"/>
      <c r="G29" s="61">
        <f t="shared" si="2"/>
        <v>0</v>
      </c>
      <c r="H29" s="61">
        <f t="shared" si="3"/>
        <v>99726.6</v>
      </c>
      <c r="I29" s="62"/>
      <c r="J29" s="61">
        <f t="shared" si="4"/>
        <v>0</v>
      </c>
      <c r="K29" s="61">
        <f t="shared" si="5"/>
        <v>99723</v>
      </c>
      <c r="L29" s="62"/>
      <c r="M29" s="61">
        <f t="shared" si="6"/>
        <v>0</v>
      </c>
      <c r="N29" s="61">
        <f t="shared" si="7"/>
        <v>99723</v>
      </c>
      <c r="Q29" s="61">
        <f t="shared" si="8"/>
        <v>99723</v>
      </c>
      <c r="R29" s="63"/>
      <c r="S29" s="26">
        <f t="shared" si="9"/>
        <v>0</v>
      </c>
      <c r="T29" s="61">
        <f t="shared" si="10"/>
        <v>99723</v>
      </c>
      <c r="U29" s="26">
        <f>IFERROR(VLOOKUP(A29,'[2]SY 2021-22 Final'!$A$9:$T$350,20,0),0)</f>
        <v>62296</v>
      </c>
      <c r="V29" s="26">
        <f t="shared" si="11"/>
        <v>37427</v>
      </c>
      <c r="W29" s="46">
        <f t="shared" si="12"/>
        <v>0.60079298831385641</v>
      </c>
    </row>
    <row r="30" spans="1:23" x14ac:dyDescent="0.25">
      <c r="A30" s="57" t="s">
        <v>77</v>
      </c>
      <c r="B30" s="2" t="s">
        <v>78</v>
      </c>
      <c r="C30" s="61">
        <f>_xlfn.IFNA(IF(VLOOKUP(A30,'[2]Title IA 2021-22 F'!A:F,6,0)=0,0,$B$5),0)</f>
        <v>10000</v>
      </c>
      <c r="D30" s="67">
        <f>IFERROR(VLOOKUP(A30,'[2]Title IA 2021-22 F'!A:F,6,0)/'[2]Title IA 2021-22 F'!$F$3,0)</f>
        <v>9.0313481623184252E-4</v>
      </c>
      <c r="E30" s="61">
        <f t="shared" si="1"/>
        <v>18133.799999999985</v>
      </c>
      <c r="F30" s="62"/>
      <c r="G30" s="61">
        <f t="shared" si="2"/>
        <v>0</v>
      </c>
      <c r="H30" s="61">
        <f t="shared" si="3"/>
        <v>17574.7</v>
      </c>
      <c r="I30" s="62"/>
      <c r="J30" s="61">
        <f t="shared" si="4"/>
        <v>0</v>
      </c>
      <c r="K30" s="61">
        <f t="shared" si="5"/>
        <v>17574</v>
      </c>
      <c r="L30" s="62"/>
      <c r="M30" s="61">
        <f t="shared" si="6"/>
        <v>0</v>
      </c>
      <c r="N30" s="61">
        <f t="shared" si="7"/>
        <v>17574</v>
      </c>
      <c r="Q30" s="61">
        <f t="shared" si="8"/>
        <v>17574</v>
      </c>
      <c r="R30" s="63"/>
      <c r="S30" s="26">
        <f t="shared" si="9"/>
        <v>0</v>
      </c>
      <c r="T30" s="61">
        <f t="shared" si="10"/>
        <v>17574</v>
      </c>
      <c r="U30" s="26">
        <f>IFERROR(VLOOKUP(A30,'[2]SY 2021-22 Final'!$A$9:$T$350,20,0),0)</f>
        <v>15286</v>
      </c>
      <c r="V30" s="26">
        <f t="shared" si="11"/>
        <v>2288</v>
      </c>
      <c r="W30" s="46">
        <f t="shared" si="12"/>
        <v>0.14967944524401414</v>
      </c>
    </row>
    <row r="31" spans="1:23" x14ac:dyDescent="0.25">
      <c r="A31" s="57" t="s">
        <v>79</v>
      </c>
      <c r="B31" s="2" t="s">
        <v>80</v>
      </c>
      <c r="C31" s="61">
        <f>_xlfn.IFNA(IF(VLOOKUP(A31,'[2]Title IA 2021-22 F'!A:F,6,0)=0,0,$B$5),0)</f>
        <v>10000</v>
      </c>
      <c r="D31" s="67">
        <f>IFERROR(VLOOKUP(A31,'[2]Title IA 2021-22 F'!A:F,6,0)/'[2]Title IA 2021-22 F'!$F$3,0)</f>
        <v>4.459332121854582E-4</v>
      </c>
      <c r="E31" s="61">
        <f t="shared" si="1"/>
        <v>8953.6999999999862</v>
      </c>
      <c r="F31" s="62"/>
      <c r="G31" s="61">
        <f t="shared" si="2"/>
        <v>10000</v>
      </c>
      <c r="H31" s="61">
        <f t="shared" si="3"/>
        <v>10000</v>
      </c>
      <c r="I31" s="62"/>
      <c r="J31" s="61">
        <f t="shared" si="4"/>
        <v>0</v>
      </c>
      <c r="K31" s="61">
        <f t="shared" si="5"/>
        <v>10000</v>
      </c>
      <c r="L31" s="62"/>
      <c r="M31" s="61">
        <f t="shared" si="6"/>
        <v>0</v>
      </c>
      <c r="N31" s="61">
        <f t="shared" si="7"/>
        <v>10000</v>
      </c>
      <c r="Q31" s="61">
        <f t="shared" si="8"/>
        <v>10000</v>
      </c>
      <c r="R31" s="63"/>
      <c r="S31" s="26">
        <f t="shared" si="9"/>
        <v>0</v>
      </c>
      <c r="T31" s="61">
        <f t="shared" si="10"/>
        <v>10000</v>
      </c>
      <c r="U31" s="26">
        <f>IFERROR(VLOOKUP(A31,'[2]SY 2021-22 Final'!$A$9:$T$350,20,0),0)</f>
        <v>10000</v>
      </c>
      <c r="V31" s="26">
        <f t="shared" si="11"/>
        <v>0</v>
      </c>
      <c r="W31" s="46">
        <f t="shared" si="12"/>
        <v>0</v>
      </c>
    </row>
    <row r="32" spans="1:23" x14ac:dyDescent="0.25">
      <c r="A32" s="57" t="s">
        <v>81</v>
      </c>
      <c r="B32" s="2" t="s">
        <v>82</v>
      </c>
      <c r="C32" s="61">
        <f>_xlfn.IFNA(IF(VLOOKUP(A32,'[2]Title IA 2021-22 F'!A:F,6,0)=0,0,$B$5),0)</f>
        <v>10000</v>
      </c>
      <c r="D32" s="67">
        <f>IFERROR(VLOOKUP(A32,'[2]Title IA 2021-22 F'!A:F,6,0)/'[2]Title IA 2021-22 F'!$F$3,0)</f>
        <v>8.1062043933532489E-5</v>
      </c>
      <c r="E32" s="61">
        <f t="shared" si="1"/>
        <v>1627.5999999999851</v>
      </c>
      <c r="F32" s="62"/>
      <c r="G32" s="61">
        <f t="shared" si="2"/>
        <v>10000</v>
      </c>
      <c r="H32" s="61">
        <f t="shared" si="3"/>
        <v>10000</v>
      </c>
      <c r="I32" s="62"/>
      <c r="J32" s="61">
        <f t="shared" si="4"/>
        <v>0</v>
      </c>
      <c r="K32" s="61">
        <f t="shared" si="5"/>
        <v>10000</v>
      </c>
      <c r="L32" s="62"/>
      <c r="M32" s="61">
        <f t="shared" si="6"/>
        <v>0</v>
      </c>
      <c r="N32" s="61">
        <f t="shared" si="7"/>
        <v>10000</v>
      </c>
      <c r="Q32" s="61">
        <f t="shared" si="8"/>
        <v>10000</v>
      </c>
      <c r="R32" s="63"/>
      <c r="S32" s="26">
        <f t="shared" si="9"/>
        <v>0</v>
      </c>
      <c r="T32" s="61">
        <f t="shared" si="10"/>
        <v>10000</v>
      </c>
      <c r="U32" s="26">
        <f>IFERROR(VLOOKUP(A32,'[2]SY 2021-22 Final'!$A$9:$T$350,20,0),0)</f>
        <v>10000</v>
      </c>
      <c r="V32" s="26">
        <f t="shared" si="11"/>
        <v>0</v>
      </c>
      <c r="W32" s="46">
        <f t="shared" si="12"/>
        <v>0</v>
      </c>
    </row>
    <row r="33" spans="1:23" x14ac:dyDescent="0.25">
      <c r="A33" s="57" t="s">
        <v>83</v>
      </c>
      <c r="B33" s="2" t="s">
        <v>84</v>
      </c>
      <c r="C33" s="61">
        <f>_xlfn.IFNA(IF(VLOOKUP(A33,'[2]Title IA 2021-22 F'!A:F,6,0)=0,0,$B$5),0)</f>
        <v>10000</v>
      </c>
      <c r="D33" s="67">
        <f>IFERROR(VLOOKUP(A33,'[2]Title IA 2021-22 F'!A:F,6,0)/'[2]Title IA 2021-22 F'!$F$3,0)</f>
        <v>1.7296501660168414E-3</v>
      </c>
      <c r="E33" s="61">
        <f t="shared" si="1"/>
        <v>34729.199999999983</v>
      </c>
      <c r="F33" s="62"/>
      <c r="G33" s="61">
        <f t="shared" si="2"/>
        <v>0</v>
      </c>
      <c r="H33" s="61">
        <f t="shared" si="3"/>
        <v>33658.400000000001</v>
      </c>
      <c r="I33" s="62"/>
      <c r="J33" s="61">
        <f t="shared" si="4"/>
        <v>0</v>
      </c>
      <c r="K33" s="61">
        <f t="shared" si="5"/>
        <v>33657</v>
      </c>
      <c r="L33" s="62"/>
      <c r="M33" s="61">
        <f t="shared" si="6"/>
        <v>0</v>
      </c>
      <c r="N33" s="61">
        <f t="shared" si="7"/>
        <v>33657</v>
      </c>
      <c r="Q33" s="61">
        <f t="shared" si="8"/>
        <v>33657</v>
      </c>
      <c r="R33" s="63"/>
      <c r="S33" s="26">
        <f t="shared" si="9"/>
        <v>0</v>
      </c>
      <c r="T33" s="61">
        <f t="shared" si="10"/>
        <v>33657</v>
      </c>
      <c r="U33" s="26">
        <f>IFERROR(VLOOKUP(A33,'[2]SY 2021-22 Final'!$A$9:$T$350,20,0),0)</f>
        <v>37580</v>
      </c>
      <c r="V33" s="26">
        <f t="shared" si="11"/>
        <v>-3923</v>
      </c>
      <c r="W33" s="46">
        <f t="shared" si="12"/>
        <v>-0.1043906333155934</v>
      </c>
    </row>
    <row r="34" spans="1:23" x14ac:dyDescent="0.25">
      <c r="A34" s="57" t="s">
        <v>85</v>
      </c>
      <c r="B34" s="2" t="s">
        <v>86</v>
      </c>
      <c r="C34" s="61">
        <f>_xlfn.IFNA(IF(VLOOKUP(A34,'[2]Title IA 2021-22 F'!A:F,6,0)=0,0,$B$5),0)</f>
        <v>10000</v>
      </c>
      <c r="D34" s="67">
        <f>IFERROR(VLOOKUP(A34,'[2]Title IA 2021-22 F'!A:F,6,0)/'[2]Title IA 2021-22 F'!$F$3,0)</f>
        <v>1.5905187159071666E-3</v>
      </c>
      <c r="E34" s="61">
        <f t="shared" si="1"/>
        <v>31935.599999999984</v>
      </c>
      <c r="F34" s="62"/>
      <c r="G34" s="61">
        <f t="shared" si="2"/>
        <v>0</v>
      </c>
      <c r="H34" s="61">
        <f t="shared" si="3"/>
        <v>30950.9</v>
      </c>
      <c r="I34" s="62"/>
      <c r="J34" s="61">
        <f t="shared" si="4"/>
        <v>0</v>
      </c>
      <c r="K34" s="61">
        <f t="shared" si="5"/>
        <v>30949</v>
      </c>
      <c r="L34" s="62"/>
      <c r="M34" s="61">
        <f t="shared" si="6"/>
        <v>0</v>
      </c>
      <c r="N34" s="61">
        <f t="shared" si="7"/>
        <v>30949</v>
      </c>
      <c r="Q34" s="61">
        <f t="shared" si="8"/>
        <v>30949</v>
      </c>
      <c r="R34" s="63"/>
      <c r="S34" s="26">
        <f t="shared" si="9"/>
        <v>0</v>
      </c>
      <c r="T34" s="61">
        <f t="shared" si="10"/>
        <v>30949</v>
      </c>
      <c r="U34" s="26">
        <f>IFERROR(VLOOKUP(A34,'[2]SY 2021-22 Final'!$A$9:$T$350,20,0),0)</f>
        <v>28561</v>
      </c>
      <c r="V34" s="26">
        <f t="shared" si="11"/>
        <v>2388</v>
      </c>
      <c r="W34" s="46">
        <f t="shared" si="12"/>
        <v>8.3610517839011245E-2</v>
      </c>
    </row>
    <row r="35" spans="1:23" x14ac:dyDescent="0.25">
      <c r="A35" s="57" t="s">
        <v>87</v>
      </c>
      <c r="B35" s="2" t="s">
        <v>88</v>
      </c>
      <c r="C35" s="61">
        <f>_xlfn.IFNA(IF(VLOOKUP(A35,'[2]Title IA 2021-22 F'!A:F,6,0)=0,0,$B$5),0)</f>
        <v>10000</v>
      </c>
      <c r="D35" s="67">
        <f>IFERROR(VLOOKUP(A35,'[2]Title IA 2021-22 F'!A:F,6,0)/'[2]Title IA 2021-22 F'!$F$3,0)</f>
        <v>9.611842288099351E-4</v>
      </c>
      <c r="E35" s="61">
        <f t="shared" si="1"/>
        <v>19299.299999999985</v>
      </c>
      <c r="F35" s="62"/>
      <c r="G35" s="61">
        <f t="shared" si="2"/>
        <v>0</v>
      </c>
      <c r="H35" s="61">
        <f t="shared" si="3"/>
        <v>18704.2</v>
      </c>
      <c r="I35" s="62"/>
      <c r="J35" s="61">
        <f t="shared" si="4"/>
        <v>0</v>
      </c>
      <c r="K35" s="61">
        <f t="shared" si="5"/>
        <v>18703</v>
      </c>
      <c r="L35" s="62"/>
      <c r="M35" s="61">
        <f t="shared" si="6"/>
        <v>0</v>
      </c>
      <c r="N35" s="61">
        <f t="shared" si="7"/>
        <v>18703</v>
      </c>
      <c r="Q35" s="61">
        <f t="shared" si="8"/>
        <v>18703</v>
      </c>
      <c r="R35" s="63"/>
      <c r="S35" s="26">
        <f t="shared" si="9"/>
        <v>0</v>
      </c>
      <c r="T35" s="61">
        <f t="shared" si="10"/>
        <v>18703</v>
      </c>
      <c r="U35" s="26">
        <f>IFERROR(VLOOKUP(A35,'[2]SY 2021-22 Final'!$A$9:$T$350,20,0),0)</f>
        <v>17280</v>
      </c>
      <c r="V35" s="26">
        <f t="shared" si="11"/>
        <v>1423</v>
      </c>
      <c r="W35" s="46">
        <f t="shared" si="12"/>
        <v>8.2349537037037041E-2</v>
      </c>
    </row>
    <row r="36" spans="1:23" x14ac:dyDescent="0.25">
      <c r="A36" s="57" t="s">
        <v>89</v>
      </c>
      <c r="B36" s="2" t="s">
        <v>90</v>
      </c>
      <c r="C36" s="61">
        <f>_xlfn.IFNA(IF(VLOOKUP(A36,'[2]Title IA 2021-22 F'!A:F,6,0)=0,0,$B$5),0)</f>
        <v>10000</v>
      </c>
      <c r="D36" s="67">
        <f>IFERROR(VLOOKUP(A36,'[2]Title IA 2021-22 F'!A:F,6,0)/'[2]Title IA 2021-22 F'!$F$3,0)</f>
        <v>1.2979843853997951E-4</v>
      </c>
      <c r="E36" s="61">
        <f t="shared" si="1"/>
        <v>2606.0999999999854</v>
      </c>
      <c r="F36" s="62"/>
      <c r="G36" s="61">
        <f t="shared" si="2"/>
        <v>10000</v>
      </c>
      <c r="H36" s="61">
        <f t="shared" si="3"/>
        <v>10000</v>
      </c>
      <c r="I36" s="62"/>
      <c r="J36" s="61">
        <f t="shared" si="4"/>
        <v>0</v>
      </c>
      <c r="K36" s="61">
        <f t="shared" si="5"/>
        <v>10000</v>
      </c>
      <c r="L36" s="62"/>
      <c r="M36" s="61">
        <f t="shared" si="6"/>
        <v>0</v>
      </c>
      <c r="N36" s="61">
        <f t="shared" si="7"/>
        <v>10000</v>
      </c>
      <c r="Q36" s="61">
        <f t="shared" si="8"/>
        <v>10000</v>
      </c>
      <c r="R36" s="63"/>
      <c r="S36" s="26">
        <f t="shared" si="9"/>
        <v>0</v>
      </c>
      <c r="T36" s="61">
        <f t="shared" si="10"/>
        <v>10000</v>
      </c>
      <c r="U36" s="26">
        <f>IFERROR(VLOOKUP(A36,'[2]SY 2021-22 Final'!$A$9:$T$350,20,0),0)</f>
        <v>10000</v>
      </c>
      <c r="V36" s="26">
        <f t="shared" si="11"/>
        <v>0</v>
      </c>
      <c r="W36" s="46">
        <f t="shared" si="12"/>
        <v>0</v>
      </c>
    </row>
    <row r="37" spans="1:23" x14ac:dyDescent="0.25">
      <c r="A37" s="57" t="s">
        <v>91</v>
      </c>
      <c r="B37" s="2" t="s">
        <v>92</v>
      </c>
      <c r="C37" s="61">
        <f>_xlfn.IFNA(IF(VLOOKUP(A37,'[2]Title IA 2021-22 F'!A:F,6,0)=0,0,$B$5),0)</f>
        <v>10000</v>
      </c>
      <c r="D37" s="67">
        <f>IFERROR(VLOOKUP(A37,'[2]Title IA 2021-22 F'!A:F,6,0)/'[2]Title IA 2021-22 F'!$F$3,0)</f>
        <v>9.8316519050599998E-5</v>
      </c>
      <c r="E37" s="61">
        <f t="shared" si="1"/>
        <v>1973.9999999999852</v>
      </c>
      <c r="F37" s="62"/>
      <c r="G37" s="61">
        <f t="shared" si="2"/>
        <v>10000</v>
      </c>
      <c r="H37" s="61">
        <f t="shared" si="3"/>
        <v>10000</v>
      </c>
      <c r="I37" s="62"/>
      <c r="J37" s="61">
        <f t="shared" si="4"/>
        <v>0</v>
      </c>
      <c r="K37" s="61">
        <f t="shared" si="5"/>
        <v>10000</v>
      </c>
      <c r="L37" s="62"/>
      <c r="M37" s="61">
        <f t="shared" si="6"/>
        <v>0</v>
      </c>
      <c r="N37" s="61">
        <f t="shared" si="7"/>
        <v>10000</v>
      </c>
      <c r="Q37" s="61">
        <f t="shared" si="8"/>
        <v>10000</v>
      </c>
      <c r="R37" s="63"/>
      <c r="S37" s="26">
        <f t="shared" si="9"/>
        <v>0</v>
      </c>
      <c r="T37" s="61">
        <f t="shared" si="10"/>
        <v>10000</v>
      </c>
      <c r="U37" s="26">
        <f>IFERROR(VLOOKUP(A37,'[2]SY 2021-22 Final'!$A$9:$T$350,20,0),0)</f>
        <v>10000</v>
      </c>
      <c r="V37" s="26">
        <f t="shared" si="11"/>
        <v>0</v>
      </c>
      <c r="W37" s="46">
        <f t="shared" si="12"/>
        <v>0</v>
      </c>
    </row>
    <row r="38" spans="1:23" x14ac:dyDescent="0.25">
      <c r="A38" s="57" t="s">
        <v>93</v>
      </c>
      <c r="B38" s="2" t="s">
        <v>94</v>
      </c>
      <c r="C38" s="61">
        <f>_xlfn.IFNA(IF(VLOOKUP(A38,'[2]Title IA 2021-22 F'!A:F,6,0)=0,0,$B$5),0)</f>
        <v>10000</v>
      </c>
      <c r="D38" s="67">
        <f>IFERROR(VLOOKUP(A38,'[2]Title IA 2021-22 F'!A:F,6,0)/'[2]Title IA 2021-22 F'!$F$3,0)</f>
        <v>5.0016824612758998E-3</v>
      </c>
      <c r="E38" s="61">
        <f t="shared" si="1"/>
        <v>100427.49999999999</v>
      </c>
      <c r="F38" s="62"/>
      <c r="G38" s="61">
        <f t="shared" si="2"/>
        <v>0</v>
      </c>
      <c r="H38" s="61">
        <f t="shared" si="3"/>
        <v>97331.1</v>
      </c>
      <c r="I38" s="62"/>
      <c r="J38" s="61">
        <f t="shared" si="4"/>
        <v>0</v>
      </c>
      <c r="K38" s="61">
        <f t="shared" si="5"/>
        <v>97328</v>
      </c>
      <c r="L38" s="62"/>
      <c r="M38" s="61">
        <f t="shared" si="6"/>
        <v>0</v>
      </c>
      <c r="N38" s="61">
        <f t="shared" si="7"/>
        <v>97328</v>
      </c>
      <c r="Q38" s="61">
        <f t="shared" si="8"/>
        <v>97328</v>
      </c>
      <c r="R38" s="63"/>
      <c r="S38" s="26">
        <f t="shared" si="9"/>
        <v>0</v>
      </c>
      <c r="T38" s="61">
        <f t="shared" si="10"/>
        <v>97328</v>
      </c>
      <c r="U38" s="26">
        <f>IFERROR(VLOOKUP(A38,'[2]SY 2021-22 Final'!$A$9:$T$350,20,0),0)</f>
        <v>93223</v>
      </c>
      <c r="V38" s="26">
        <f t="shared" si="11"/>
        <v>4105</v>
      </c>
      <c r="W38" s="46">
        <f t="shared" si="12"/>
        <v>4.4034197569269386E-2</v>
      </c>
    </row>
    <row r="39" spans="1:23" x14ac:dyDescent="0.25">
      <c r="A39" s="57" t="s">
        <v>95</v>
      </c>
      <c r="B39" s="2" t="s">
        <v>96</v>
      </c>
      <c r="C39" s="61">
        <f>_xlfn.IFNA(IF(VLOOKUP(A39,'[2]Title IA 2021-22 F'!A:F,6,0)=0,0,$B$5),0)</f>
        <v>10000</v>
      </c>
      <c r="D39" s="67">
        <f>IFERROR(VLOOKUP(A39,'[2]Title IA 2021-22 F'!A:F,6,0)/'[2]Title IA 2021-22 F'!$F$3,0)</f>
        <v>1.1192992003960333E-2</v>
      </c>
      <c r="E39" s="61">
        <f t="shared" si="1"/>
        <v>224741.19999999998</v>
      </c>
      <c r="F39" s="62"/>
      <c r="G39" s="61">
        <f t="shared" si="2"/>
        <v>0</v>
      </c>
      <c r="H39" s="61">
        <f t="shared" si="3"/>
        <v>217812</v>
      </c>
      <c r="I39" s="62"/>
      <c r="J39" s="61">
        <f t="shared" si="4"/>
        <v>0</v>
      </c>
      <c r="K39" s="61">
        <f t="shared" si="5"/>
        <v>217805</v>
      </c>
      <c r="L39" s="62"/>
      <c r="M39" s="61">
        <f t="shared" si="6"/>
        <v>0</v>
      </c>
      <c r="N39" s="61">
        <f t="shared" si="7"/>
        <v>217805</v>
      </c>
      <c r="Q39" s="61">
        <f t="shared" si="8"/>
        <v>217805</v>
      </c>
      <c r="R39" s="63"/>
      <c r="S39" s="26">
        <f t="shared" si="9"/>
        <v>0</v>
      </c>
      <c r="T39" s="61">
        <f t="shared" si="10"/>
        <v>217805</v>
      </c>
      <c r="U39" s="26">
        <f>IFERROR(VLOOKUP(A39,'[2]SY 2021-22 Final'!$A$9:$T$350,20,0),0)</f>
        <v>216008</v>
      </c>
      <c r="V39" s="26">
        <f t="shared" si="11"/>
        <v>1797</v>
      </c>
      <c r="W39" s="46">
        <f t="shared" si="12"/>
        <v>8.3191363282841373E-3</v>
      </c>
    </row>
    <row r="40" spans="1:23" x14ac:dyDescent="0.25">
      <c r="A40" s="57" t="s">
        <v>97</v>
      </c>
      <c r="B40" s="2" t="s">
        <v>98</v>
      </c>
      <c r="C40" s="61">
        <f>_xlfn.IFNA(IF(VLOOKUP(A40,'[2]Title IA 2021-22 F'!A:F,6,0)=0,0,$B$5),0)</f>
        <v>10000</v>
      </c>
      <c r="D40" s="67">
        <f>IFERROR(VLOOKUP(A40,'[2]Title IA 2021-22 F'!A:F,6,0)/'[2]Title IA 2021-22 F'!$F$3,0)</f>
        <v>4.8013945934511767E-3</v>
      </c>
      <c r="E40" s="61">
        <f t="shared" si="1"/>
        <v>96405.89999999998</v>
      </c>
      <c r="F40" s="62"/>
      <c r="G40" s="61">
        <f t="shared" si="2"/>
        <v>0</v>
      </c>
      <c r="H40" s="61">
        <f t="shared" si="3"/>
        <v>93433.5</v>
      </c>
      <c r="I40" s="62"/>
      <c r="J40" s="61">
        <f t="shared" si="4"/>
        <v>0</v>
      </c>
      <c r="K40" s="61">
        <f t="shared" si="5"/>
        <v>93430</v>
      </c>
      <c r="L40" s="62"/>
      <c r="M40" s="61">
        <f t="shared" si="6"/>
        <v>0</v>
      </c>
      <c r="N40" s="61">
        <f t="shared" si="7"/>
        <v>93430</v>
      </c>
      <c r="Q40" s="61">
        <f t="shared" si="8"/>
        <v>93430</v>
      </c>
      <c r="R40" s="63"/>
      <c r="S40" s="26">
        <f t="shared" si="9"/>
        <v>0</v>
      </c>
      <c r="T40" s="61">
        <f t="shared" si="10"/>
        <v>93430</v>
      </c>
      <c r="U40" s="26">
        <f>IFERROR(VLOOKUP(A40,'[2]SY 2021-22 Final'!$A$9:$T$350,20,0),0)</f>
        <v>95974</v>
      </c>
      <c r="V40" s="26">
        <f t="shared" si="11"/>
        <v>-2544</v>
      </c>
      <c r="W40" s="46">
        <f t="shared" si="12"/>
        <v>-2.6507179027653323E-2</v>
      </c>
    </row>
    <row r="41" spans="1:23" x14ac:dyDescent="0.25">
      <c r="A41" s="57" t="s">
        <v>99</v>
      </c>
      <c r="B41" s="2" t="s">
        <v>100</v>
      </c>
      <c r="C41" s="61">
        <f>_xlfn.IFNA(IF(VLOOKUP(A41,'[2]Title IA 2021-22 F'!A:F,6,0)=0,0,$B$5),0)</f>
        <v>10000</v>
      </c>
      <c r="D41" s="67">
        <f>IFERROR(VLOOKUP(A41,'[2]Title IA 2021-22 F'!A:F,6,0)/'[2]Title IA 2021-22 F'!$F$3,0)</f>
        <v>1.8307497939159881E-3</v>
      </c>
      <c r="E41" s="61">
        <f t="shared" si="1"/>
        <v>36759.099999999984</v>
      </c>
      <c r="F41" s="62"/>
      <c r="G41" s="61">
        <f t="shared" si="2"/>
        <v>0</v>
      </c>
      <c r="H41" s="61">
        <f t="shared" si="3"/>
        <v>35625.699999999997</v>
      </c>
      <c r="I41" s="62"/>
      <c r="J41" s="61">
        <f t="shared" si="4"/>
        <v>0</v>
      </c>
      <c r="K41" s="61">
        <f t="shared" si="5"/>
        <v>35624</v>
      </c>
      <c r="L41" s="62"/>
      <c r="M41" s="61">
        <f t="shared" si="6"/>
        <v>0</v>
      </c>
      <c r="N41" s="61">
        <f t="shared" si="7"/>
        <v>35624</v>
      </c>
      <c r="Q41" s="61">
        <f t="shared" si="8"/>
        <v>35624</v>
      </c>
      <c r="R41" s="63"/>
      <c r="S41" s="26">
        <f t="shared" si="9"/>
        <v>0</v>
      </c>
      <c r="T41" s="61">
        <f t="shared" si="10"/>
        <v>35624</v>
      </c>
      <c r="U41" s="26">
        <f>IFERROR(VLOOKUP(A41,'[2]SY 2021-22 Final'!$A$9:$T$350,20,0),0)</f>
        <v>39756</v>
      </c>
      <c r="V41" s="26">
        <f t="shared" si="11"/>
        <v>-4132</v>
      </c>
      <c r="W41" s="46">
        <f t="shared" si="12"/>
        <v>-0.10393399738404266</v>
      </c>
    </row>
    <row r="42" spans="1:23" x14ac:dyDescent="0.25">
      <c r="A42" s="57" t="s">
        <v>101</v>
      </c>
      <c r="B42" s="2" t="s">
        <v>102</v>
      </c>
      <c r="C42" s="61">
        <f>_xlfn.IFNA(IF(VLOOKUP(A42,'[2]Title IA 2021-22 F'!A:F,6,0)=0,0,$B$5),0)</f>
        <v>10000</v>
      </c>
      <c r="D42" s="67">
        <f>IFERROR(VLOOKUP(A42,'[2]Title IA 2021-22 F'!A:F,6,0)/'[2]Title IA 2021-22 F'!$F$3,0)</f>
        <v>3.6448889065721158E-3</v>
      </c>
      <c r="E42" s="61">
        <f t="shared" si="1"/>
        <v>73184.699999999983</v>
      </c>
      <c r="F42" s="62"/>
      <c r="G42" s="61">
        <f t="shared" si="2"/>
        <v>0</v>
      </c>
      <c r="H42" s="61">
        <f t="shared" si="3"/>
        <v>70928.2</v>
      </c>
      <c r="I42" s="62"/>
      <c r="J42" s="61">
        <f t="shared" si="4"/>
        <v>0</v>
      </c>
      <c r="K42" s="61">
        <f t="shared" si="5"/>
        <v>70926</v>
      </c>
      <c r="L42" s="62"/>
      <c r="M42" s="61">
        <f t="shared" si="6"/>
        <v>0</v>
      </c>
      <c r="N42" s="61">
        <f t="shared" si="7"/>
        <v>70926</v>
      </c>
      <c r="Q42" s="61">
        <f>N42</f>
        <v>70926</v>
      </c>
      <c r="R42" s="63"/>
      <c r="S42" s="26">
        <f t="shared" si="9"/>
        <v>0</v>
      </c>
      <c r="T42" s="61">
        <f t="shared" si="10"/>
        <v>70926</v>
      </c>
      <c r="U42" s="26">
        <f>IFERROR(VLOOKUP(A42,'[2]SY 2021-22 Final'!$A$9:$T$350,20,0),0)</f>
        <v>60545</v>
      </c>
      <c r="V42" s="26">
        <f t="shared" si="11"/>
        <v>10381</v>
      </c>
      <c r="W42" s="46">
        <f t="shared" si="12"/>
        <v>0.17145924518952846</v>
      </c>
    </row>
    <row r="43" spans="1:23" x14ac:dyDescent="0.25">
      <c r="A43" s="57" t="s">
        <v>103</v>
      </c>
      <c r="B43" s="2" t="s">
        <v>104</v>
      </c>
      <c r="C43" s="61">
        <f>_xlfn.IFNA(IF(VLOOKUP(A43,'[2]Title IA 2021-22 F'!A:F,6,0)=0,0,$B$5),0)</f>
        <v>10000</v>
      </c>
      <c r="D43" s="67">
        <f>IFERROR(VLOOKUP(A43,'[2]Title IA 2021-22 F'!A:F,6,0)/'[2]Title IA 2021-22 F'!$F$3,0)</f>
        <v>1.9470325601742321E-3</v>
      </c>
      <c r="E43" s="61">
        <f t="shared" si="1"/>
        <v>39093.899999999987</v>
      </c>
      <c r="F43" s="62"/>
      <c r="G43" s="61">
        <f t="shared" si="2"/>
        <v>0</v>
      </c>
      <c r="H43" s="61">
        <f t="shared" si="3"/>
        <v>37888.5</v>
      </c>
      <c r="I43" s="62"/>
      <c r="J43" s="61">
        <f t="shared" si="4"/>
        <v>0</v>
      </c>
      <c r="K43" s="61">
        <f t="shared" si="5"/>
        <v>37887</v>
      </c>
      <c r="L43" s="62"/>
      <c r="M43" s="61">
        <f t="shared" si="6"/>
        <v>0</v>
      </c>
      <c r="N43" s="61">
        <f t="shared" si="7"/>
        <v>37887</v>
      </c>
      <c r="Q43" s="61">
        <f t="shared" si="8"/>
        <v>37887</v>
      </c>
      <c r="R43" s="63"/>
      <c r="S43" s="26">
        <f t="shared" si="9"/>
        <v>0</v>
      </c>
      <c r="T43" s="61">
        <f t="shared" si="10"/>
        <v>37887</v>
      </c>
      <c r="U43" s="26">
        <f>IFERROR(VLOOKUP(A43,'[2]SY 2021-22 Final'!$A$9:$T$350,20,0),0)</f>
        <v>25858</v>
      </c>
      <c r="V43" s="26">
        <f t="shared" si="11"/>
        <v>12029</v>
      </c>
      <c r="W43" s="46">
        <f t="shared" si="12"/>
        <v>0.46519452393843297</v>
      </c>
    </row>
    <row r="44" spans="1:23" x14ac:dyDescent="0.25">
      <c r="A44" s="57" t="s">
        <v>105</v>
      </c>
      <c r="B44" s="2" t="s">
        <v>106</v>
      </c>
      <c r="C44" s="61">
        <f>_xlfn.IFNA(IF(VLOOKUP(A44,'[2]Title IA 2021-22 F'!A:F,6,0)=0,0,$B$5),0)</f>
        <v>10000</v>
      </c>
      <c r="D44" s="67">
        <f>IFERROR(VLOOKUP(A44,'[2]Title IA 2021-22 F'!A:F,6,0)/'[2]Title IA 2021-22 F'!$F$3,0)</f>
        <v>9.3802364482892578E-4</v>
      </c>
      <c r="E44" s="61">
        <f t="shared" si="1"/>
        <v>18834.299999999985</v>
      </c>
      <c r="F44" s="62"/>
      <c r="G44" s="61">
        <f t="shared" si="2"/>
        <v>0</v>
      </c>
      <c r="H44" s="61">
        <f t="shared" si="3"/>
        <v>18253.599999999999</v>
      </c>
      <c r="I44" s="62"/>
      <c r="J44" s="61">
        <f t="shared" si="4"/>
        <v>0</v>
      </c>
      <c r="K44" s="61">
        <f t="shared" si="5"/>
        <v>18253</v>
      </c>
      <c r="L44" s="62"/>
      <c r="M44" s="61">
        <f t="shared" si="6"/>
        <v>0</v>
      </c>
      <c r="N44" s="61">
        <f t="shared" si="7"/>
        <v>18253</v>
      </c>
      <c r="Q44" s="61">
        <f t="shared" si="8"/>
        <v>18253</v>
      </c>
      <c r="R44" s="63"/>
      <c r="S44" s="26">
        <f t="shared" si="9"/>
        <v>0</v>
      </c>
      <c r="T44" s="61">
        <f t="shared" si="10"/>
        <v>18253</v>
      </c>
      <c r="U44" s="26">
        <f>IFERROR(VLOOKUP(A44,'[2]SY 2021-22 Final'!$A$9:$T$350,20,0),0)</f>
        <v>12144</v>
      </c>
      <c r="V44" s="26">
        <f t="shared" si="11"/>
        <v>6109</v>
      </c>
      <c r="W44" s="46">
        <f t="shared" si="12"/>
        <v>0.50304677206851123</v>
      </c>
    </row>
    <row r="45" spans="1:23" x14ac:dyDescent="0.25">
      <c r="A45" s="57" t="s">
        <v>107</v>
      </c>
      <c r="B45" s="2" t="s">
        <v>108</v>
      </c>
      <c r="C45" s="61">
        <f>_xlfn.IFNA(IF(VLOOKUP(A45,'[2]Title IA 2021-22 F'!A:F,6,0)=0,0,$B$5),0)</f>
        <v>10000</v>
      </c>
      <c r="D45" s="67">
        <f>IFERROR(VLOOKUP(A45,'[2]Title IA 2021-22 F'!A:F,6,0)/'[2]Title IA 2021-22 F'!$F$3,0)</f>
        <v>3.4661021540902605E-3</v>
      </c>
      <c r="E45" s="61">
        <f t="shared" si="1"/>
        <v>69594.89999999998</v>
      </c>
      <c r="F45" s="62"/>
      <c r="G45" s="61">
        <f t="shared" si="2"/>
        <v>0</v>
      </c>
      <c r="H45" s="61">
        <f t="shared" si="3"/>
        <v>67449.100000000006</v>
      </c>
      <c r="I45" s="62"/>
      <c r="J45" s="61">
        <f t="shared" si="4"/>
        <v>0</v>
      </c>
      <c r="K45" s="61">
        <f t="shared" si="5"/>
        <v>67447</v>
      </c>
      <c r="L45" s="62"/>
      <c r="M45" s="61">
        <f t="shared" si="6"/>
        <v>0</v>
      </c>
      <c r="N45" s="61">
        <f t="shared" si="7"/>
        <v>67447</v>
      </c>
      <c r="Q45" s="61">
        <f t="shared" si="8"/>
        <v>67447</v>
      </c>
      <c r="R45" s="63"/>
      <c r="S45" s="26">
        <f t="shared" si="9"/>
        <v>0</v>
      </c>
      <c r="T45" s="61">
        <f t="shared" si="10"/>
        <v>67447</v>
      </c>
      <c r="U45" s="26">
        <f>IFERROR(VLOOKUP(A45,'[2]SY 2021-22 Final'!$A$9:$T$350,20,0),0)</f>
        <v>55317</v>
      </c>
      <c r="V45" s="26">
        <f t="shared" si="11"/>
        <v>12130</v>
      </c>
      <c r="W45" s="46">
        <f t="shared" si="12"/>
        <v>0.21928159516965851</v>
      </c>
    </row>
    <row r="46" spans="1:23" x14ac:dyDescent="0.25">
      <c r="A46" s="57" t="s">
        <v>109</v>
      </c>
      <c r="B46" s="2" t="s">
        <v>110</v>
      </c>
      <c r="C46" s="61">
        <f>_xlfn.IFNA(IF(VLOOKUP(A46,'[2]Title IA 2021-22 F'!A:F,6,0)=0,0,$B$5),0)</f>
        <v>10000</v>
      </c>
      <c r="D46" s="67">
        <f>IFERROR(VLOOKUP(A46,'[2]Title IA 2021-22 F'!A:F,6,0)/'[2]Title IA 2021-22 F'!$F$3,0)</f>
        <v>1.1475485549527042E-3</v>
      </c>
      <c r="E46" s="61">
        <f t="shared" si="1"/>
        <v>23041.299999999985</v>
      </c>
      <c r="F46" s="62"/>
      <c r="G46" s="61">
        <f t="shared" si="2"/>
        <v>0</v>
      </c>
      <c r="H46" s="61">
        <f t="shared" si="3"/>
        <v>22330.799999999999</v>
      </c>
      <c r="I46" s="62"/>
      <c r="J46" s="61">
        <f t="shared" si="4"/>
        <v>0</v>
      </c>
      <c r="K46" s="61">
        <f t="shared" si="5"/>
        <v>22330</v>
      </c>
      <c r="L46" s="62"/>
      <c r="M46" s="61">
        <f t="shared" si="6"/>
        <v>0</v>
      </c>
      <c r="N46" s="61">
        <f t="shared" si="7"/>
        <v>22330</v>
      </c>
      <c r="Q46" s="61">
        <f t="shared" si="8"/>
        <v>22330</v>
      </c>
      <c r="R46" s="63"/>
      <c r="S46" s="26">
        <f t="shared" si="9"/>
        <v>0</v>
      </c>
      <c r="T46" s="61">
        <f t="shared" si="10"/>
        <v>22330</v>
      </c>
      <c r="U46" s="26">
        <f>IFERROR(VLOOKUP(A46,'[2]SY 2021-22 Final'!$A$9:$T$350,20,0),0)</f>
        <v>14678</v>
      </c>
      <c r="V46" s="26">
        <f t="shared" si="11"/>
        <v>7652</v>
      </c>
      <c r="W46" s="46">
        <f t="shared" si="12"/>
        <v>0.52132443112140614</v>
      </c>
    </row>
    <row r="47" spans="1:23" x14ac:dyDescent="0.25">
      <c r="A47" s="57" t="s">
        <v>111</v>
      </c>
      <c r="B47" s="2" t="s">
        <v>112</v>
      </c>
      <c r="C47" s="61">
        <f>_xlfn.IFNA(IF(VLOOKUP(A47,'[2]Title IA 2021-22 F'!A:F,6,0)=0,0,$B$5),0)</f>
        <v>10000</v>
      </c>
      <c r="D47" s="67">
        <f>IFERROR(VLOOKUP(A47,'[2]Title IA 2021-22 F'!A:F,6,0)/'[2]Title IA 2021-22 F'!$F$3,0)</f>
        <v>1.8500876019498555E-2</v>
      </c>
      <c r="E47" s="61">
        <f t="shared" si="1"/>
        <v>371474.3</v>
      </c>
      <c r="F47" s="62"/>
      <c r="G47" s="61">
        <f t="shared" si="2"/>
        <v>0</v>
      </c>
      <c r="H47" s="61">
        <f t="shared" si="3"/>
        <v>360021</v>
      </c>
      <c r="I47" s="62"/>
      <c r="J47" s="61">
        <f t="shared" si="4"/>
        <v>0</v>
      </c>
      <c r="K47" s="61">
        <f t="shared" si="5"/>
        <v>360010</v>
      </c>
      <c r="L47" s="62"/>
      <c r="M47" s="61">
        <f t="shared" si="6"/>
        <v>0</v>
      </c>
      <c r="N47" s="61">
        <f t="shared" si="7"/>
        <v>360010</v>
      </c>
      <c r="Q47" s="61">
        <f t="shared" si="8"/>
        <v>360010</v>
      </c>
      <c r="R47" s="63"/>
      <c r="S47" s="26">
        <f t="shared" si="9"/>
        <v>0</v>
      </c>
      <c r="T47" s="61">
        <f t="shared" si="10"/>
        <v>360010</v>
      </c>
      <c r="U47" s="26">
        <f>IFERROR(VLOOKUP(A47,'[2]SY 2021-22 Final'!$A$9:$T$350,20,0),0)</f>
        <v>290982</v>
      </c>
      <c r="V47" s="26">
        <f t="shared" si="11"/>
        <v>69028</v>
      </c>
      <c r="W47" s="46">
        <f t="shared" si="12"/>
        <v>0.23722429566089998</v>
      </c>
    </row>
    <row r="48" spans="1:23" x14ac:dyDescent="0.25">
      <c r="A48" s="57" t="s">
        <v>113</v>
      </c>
      <c r="B48" s="2" t="s">
        <v>114</v>
      </c>
      <c r="C48" s="61">
        <f>_xlfn.IFNA(IF(VLOOKUP(A48,'[2]Title IA 2021-22 F'!A:F,6,0)=0,0,$B$5),0)</f>
        <v>10000</v>
      </c>
      <c r="D48" s="67">
        <f>IFERROR(VLOOKUP(A48,'[2]Title IA 2021-22 F'!A:F,6,0)/'[2]Title IA 2021-22 F'!$F$3,0)</f>
        <v>4.5145144524723184E-4</v>
      </c>
      <c r="E48" s="61">
        <f t="shared" si="1"/>
        <v>9064.4999999999854</v>
      </c>
      <c r="F48" s="62"/>
      <c r="G48" s="61">
        <f t="shared" si="2"/>
        <v>10000</v>
      </c>
      <c r="H48" s="61">
        <f t="shared" si="3"/>
        <v>10000</v>
      </c>
      <c r="I48" s="62"/>
      <c r="J48" s="61">
        <f t="shared" si="4"/>
        <v>0</v>
      </c>
      <c r="K48" s="61">
        <f t="shared" si="5"/>
        <v>10000</v>
      </c>
      <c r="L48" s="62"/>
      <c r="M48" s="61">
        <f t="shared" si="6"/>
        <v>0</v>
      </c>
      <c r="N48" s="61">
        <f t="shared" si="7"/>
        <v>10000</v>
      </c>
      <c r="Q48" s="61">
        <f t="shared" si="8"/>
        <v>10000</v>
      </c>
      <c r="R48" s="63"/>
      <c r="S48" s="26">
        <f t="shared" si="9"/>
        <v>0</v>
      </c>
      <c r="T48" s="61">
        <f t="shared" si="10"/>
        <v>10000</v>
      </c>
      <c r="U48" s="26">
        <f>IFERROR(VLOOKUP(A48,'[2]SY 2021-22 Final'!$A$9:$T$350,20,0),0)</f>
        <v>10000</v>
      </c>
      <c r="V48" s="26">
        <f t="shared" si="11"/>
        <v>0</v>
      </c>
      <c r="W48" s="46">
        <f t="shared" si="12"/>
        <v>0</v>
      </c>
    </row>
    <row r="49" spans="1:23" x14ac:dyDescent="0.25">
      <c r="A49" s="57" t="s">
        <v>115</v>
      </c>
      <c r="B49" s="2" t="s">
        <v>116</v>
      </c>
      <c r="C49" s="61">
        <f>_xlfn.IFNA(IF(VLOOKUP(A49,'[2]Title IA 2021-22 F'!A:F,6,0)=0,0,$B$5),0)</f>
        <v>10000</v>
      </c>
      <c r="D49" s="67">
        <f>IFERROR(VLOOKUP(A49,'[2]Title IA 2021-22 F'!A:F,6,0)/'[2]Title IA 2021-22 F'!$F$3,0)</f>
        <v>1.5078091994943218E-3</v>
      </c>
      <c r="E49" s="61">
        <f t="shared" si="1"/>
        <v>30274.899999999987</v>
      </c>
      <c r="F49" s="62"/>
      <c r="G49" s="61">
        <f t="shared" si="2"/>
        <v>0</v>
      </c>
      <c r="H49" s="61">
        <f t="shared" si="3"/>
        <v>29341.4</v>
      </c>
      <c r="I49" s="62"/>
      <c r="J49" s="61">
        <f t="shared" si="4"/>
        <v>0</v>
      </c>
      <c r="K49" s="61">
        <f t="shared" si="5"/>
        <v>29340</v>
      </c>
      <c r="L49" s="62"/>
      <c r="M49" s="61">
        <f t="shared" si="6"/>
        <v>0</v>
      </c>
      <c r="N49" s="61">
        <f t="shared" si="7"/>
        <v>29340</v>
      </c>
      <c r="Q49" s="61">
        <f t="shared" si="8"/>
        <v>29340</v>
      </c>
      <c r="R49" s="63"/>
      <c r="S49" s="26">
        <f t="shared" si="9"/>
        <v>0</v>
      </c>
      <c r="T49" s="61">
        <f t="shared" si="10"/>
        <v>29340</v>
      </c>
      <c r="U49" s="26">
        <f>IFERROR(VLOOKUP(A49,'[2]SY 2021-22 Final'!$A$9:$T$350,20,0),0)</f>
        <v>28103</v>
      </c>
      <c r="V49" s="26">
        <f t="shared" si="11"/>
        <v>1237</v>
      </c>
      <c r="W49" s="46">
        <f t="shared" si="12"/>
        <v>4.4016653026367293E-2</v>
      </c>
    </row>
    <row r="50" spans="1:23" x14ac:dyDescent="0.25">
      <c r="A50" s="57" t="s">
        <v>117</v>
      </c>
      <c r="B50" s="2" t="s">
        <v>118</v>
      </c>
      <c r="C50" s="61">
        <f>_xlfn.IFNA(IF(VLOOKUP(A50,'[2]Title IA 2021-22 F'!A:F,6,0)=0,0,$B$5),0)</f>
        <v>10000</v>
      </c>
      <c r="D50" s="67">
        <f>IFERROR(VLOOKUP(A50,'[2]Title IA 2021-22 F'!A:F,6,0)/'[2]Title IA 2021-22 F'!$F$3,0)</f>
        <v>1.3555659477835198E-4</v>
      </c>
      <c r="E50" s="61">
        <f t="shared" si="1"/>
        <v>2721.7999999999856</v>
      </c>
      <c r="F50" s="62"/>
      <c r="G50" s="61">
        <f t="shared" si="2"/>
        <v>10000</v>
      </c>
      <c r="H50" s="61">
        <f t="shared" si="3"/>
        <v>10000</v>
      </c>
      <c r="I50" s="62"/>
      <c r="J50" s="61">
        <f t="shared" si="4"/>
        <v>0</v>
      </c>
      <c r="K50" s="61">
        <f t="shared" si="5"/>
        <v>10000</v>
      </c>
      <c r="L50" s="62"/>
      <c r="M50" s="61">
        <f t="shared" si="6"/>
        <v>0</v>
      </c>
      <c r="N50" s="61">
        <f t="shared" si="7"/>
        <v>10000</v>
      </c>
      <c r="Q50" s="61">
        <f t="shared" si="8"/>
        <v>10000</v>
      </c>
      <c r="R50" s="63"/>
      <c r="S50" s="26">
        <f t="shared" si="9"/>
        <v>0</v>
      </c>
      <c r="T50" s="61">
        <f t="shared" si="10"/>
        <v>10000</v>
      </c>
      <c r="U50" s="26">
        <f>IFERROR(VLOOKUP(A50,'[2]SY 2021-22 Final'!$A$9:$T$350,20,0),0)</f>
        <v>10000</v>
      </c>
      <c r="V50" s="26">
        <f t="shared" si="11"/>
        <v>0</v>
      </c>
      <c r="W50" s="46">
        <f t="shared" si="12"/>
        <v>0</v>
      </c>
    </row>
    <row r="51" spans="1:23" x14ac:dyDescent="0.25">
      <c r="A51" s="57" t="s">
        <v>119</v>
      </c>
      <c r="B51" s="2" t="s">
        <v>120</v>
      </c>
      <c r="C51" s="61">
        <f>_xlfn.IFNA(IF(VLOOKUP(A51,'[2]Title IA 2021-22 F'!A:F,6,0)=0,0,$B$5),0)</f>
        <v>10000</v>
      </c>
      <c r="D51" s="67">
        <f>IFERROR(VLOOKUP(A51,'[2]Title IA 2021-22 F'!A:F,6,0)/'[2]Title IA 2021-22 F'!$F$3,0)</f>
        <v>3.3093403492201798E-4</v>
      </c>
      <c r="E51" s="61">
        <f t="shared" si="1"/>
        <v>6644.6999999999853</v>
      </c>
      <c r="F51" s="62"/>
      <c r="G51" s="61">
        <f t="shared" si="2"/>
        <v>10000</v>
      </c>
      <c r="H51" s="61">
        <f t="shared" si="3"/>
        <v>10000</v>
      </c>
      <c r="I51" s="62"/>
      <c r="J51" s="61">
        <f t="shared" si="4"/>
        <v>0</v>
      </c>
      <c r="K51" s="61">
        <f t="shared" si="5"/>
        <v>10000</v>
      </c>
      <c r="L51" s="62"/>
      <c r="M51" s="61">
        <f t="shared" si="6"/>
        <v>0</v>
      </c>
      <c r="N51" s="61">
        <f t="shared" si="7"/>
        <v>10000</v>
      </c>
      <c r="Q51" s="61">
        <f t="shared" si="8"/>
        <v>10000</v>
      </c>
      <c r="R51" s="63"/>
      <c r="S51" s="26">
        <f t="shared" si="9"/>
        <v>0</v>
      </c>
      <c r="T51" s="61">
        <f t="shared" si="10"/>
        <v>10000</v>
      </c>
      <c r="U51" s="26">
        <f>IFERROR(VLOOKUP(A51,'[2]SY 2021-22 Final'!$A$9:$T$350,20,0),0)</f>
        <v>10000</v>
      </c>
      <c r="V51" s="26">
        <f t="shared" si="11"/>
        <v>0</v>
      </c>
      <c r="W51" s="46">
        <f t="shared" si="12"/>
        <v>0</v>
      </c>
    </row>
    <row r="52" spans="1:23" x14ac:dyDescent="0.25">
      <c r="A52" s="57" t="s">
        <v>121</v>
      </c>
      <c r="B52" s="2" t="s">
        <v>122</v>
      </c>
      <c r="C52" s="61">
        <f>_xlfn.IFNA(IF(VLOOKUP(A52,'[2]Title IA 2021-22 F'!A:F,6,0)=0,0,$B$5),0)</f>
        <v>10000</v>
      </c>
      <c r="D52" s="67">
        <f>IFERROR(VLOOKUP(A52,'[2]Title IA 2021-22 F'!A:F,6,0)/'[2]Title IA 2021-22 F'!$F$3,0)</f>
        <v>1.1336450068688006E-3</v>
      </c>
      <c r="E52" s="61">
        <f t="shared" si="1"/>
        <v>22762.099999999984</v>
      </c>
      <c r="F52" s="62"/>
      <c r="G52" s="61">
        <f t="shared" si="2"/>
        <v>0</v>
      </c>
      <c r="H52" s="61">
        <f t="shared" si="3"/>
        <v>22060.3</v>
      </c>
      <c r="I52" s="62"/>
      <c r="J52" s="61">
        <f t="shared" si="4"/>
        <v>0</v>
      </c>
      <c r="K52" s="61">
        <f t="shared" si="5"/>
        <v>22059</v>
      </c>
      <c r="L52" s="62"/>
      <c r="M52" s="61">
        <f t="shared" si="6"/>
        <v>0</v>
      </c>
      <c r="N52" s="61">
        <f t="shared" si="7"/>
        <v>22059</v>
      </c>
      <c r="Q52" s="61">
        <f t="shared" si="8"/>
        <v>22059</v>
      </c>
      <c r="R52" s="63"/>
      <c r="S52" s="26">
        <f t="shared" si="9"/>
        <v>0</v>
      </c>
      <c r="T52" s="61">
        <f t="shared" si="10"/>
        <v>22059</v>
      </c>
      <c r="U52" s="26">
        <f>IFERROR(VLOOKUP(A52,'[2]SY 2021-22 Final'!$A$9:$T$350,20,0),0)</f>
        <v>17286</v>
      </c>
      <c r="V52" s="26">
        <f t="shared" si="11"/>
        <v>4773</v>
      </c>
      <c r="W52" s="46">
        <f t="shared" si="12"/>
        <v>0.27611940298507465</v>
      </c>
    </row>
    <row r="53" spans="1:23" x14ac:dyDescent="0.25">
      <c r="A53" s="57" t="s">
        <v>123</v>
      </c>
      <c r="B53" s="2" t="s">
        <v>124</v>
      </c>
      <c r="C53" s="61">
        <f>_xlfn.IFNA(IF(VLOOKUP(A53,'[2]Title IA 2021-22 F'!A:F,6,0)=0,0,$B$5),0)</f>
        <v>10000</v>
      </c>
      <c r="D53" s="67">
        <f>IFERROR(VLOOKUP(A53,'[2]Title IA 2021-22 F'!A:F,6,0)/'[2]Title IA 2021-22 F'!$F$3,0)</f>
        <v>2.7695531890688601E-3</v>
      </c>
      <c r="E53" s="61">
        <f t="shared" si="1"/>
        <v>55609.099999999984</v>
      </c>
      <c r="F53" s="62"/>
      <c r="G53" s="61">
        <f t="shared" si="2"/>
        <v>0</v>
      </c>
      <c r="H53" s="61">
        <f t="shared" si="3"/>
        <v>53894.5</v>
      </c>
      <c r="I53" s="62"/>
      <c r="J53" s="61">
        <f t="shared" si="4"/>
        <v>0</v>
      </c>
      <c r="K53" s="61">
        <f t="shared" si="5"/>
        <v>53892</v>
      </c>
      <c r="L53" s="62"/>
      <c r="M53" s="61">
        <f t="shared" si="6"/>
        <v>0</v>
      </c>
      <c r="N53" s="61">
        <f t="shared" si="7"/>
        <v>53892</v>
      </c>
      <c r="Q53" s="61">
        <f t="shared" si="8"/>
        <v>53892</v>
      </c>
      <c r="R53" s="63"/>
      <c r="S53" s="26">
        <f t="shared" si="9"/>
        <v>0</v>
      </c>
      <c r="T53" s="61">
        <f t="shared" si="10"/>
        <v>53892</v>
      </c>
      <c r="U53" s="26">
        <f>IFERROR(VLOOKUP(A53,'[2]SY 2021-22 Final'!$A$9:$T$350,20,0),0)</f>
        <v>45565</v>
      </c>
      <c r="V53" s="26">
        <f t="shared" si="11"/>
        <v>8327</v>
      </c>
      <c r="W53" s="46">
        <f t="shared" si="12"/>
        <v>0.18274991769998902</v>
      </c>
    </row>
    <row r="54" spans="1:23" x14ac:dyDescent="0.25">
      <c r="A54" s="57" t="s">
        <v>125</v>
      </c>
      <c r="B54" s="2" t="s">
        <v>126</v>
      </c>
      <c r="C54" s="61">
        <f>_xlfn.IFNA(IF(VLOOKUP(A54,'[2]Title IA 2021-22 F'!A:F,6,0)=0,0,$B$5),0)</f>
        <v>10000</v>
      </c>
      <c r="D54" s="67">
        <f>IFERROR(VLOOKUP(A54,'[2]Title IA 2021-22 F'!A:F,6,0)/'[2]Title IA 2021-22 F'!$F$3,0)</f>
        <v>7.8674008582451901E-4</v>
      </c>
      <c r="E54" s="61">
        <f t="shared" si="1"/>
        <v>15796.699999999986</v>
      </c>
      <c r="F54" s="62"/>
      <c r="G54" s="61">
        <f t="shared" si="2"/>
        <v>0</v>
      </c>
      <c r="H54" s="61">
        <f t="shared" si="3"/>
        <v>15309.6</v>
      </c>
      <c r="I54" s="62"/>
      <c r="J54" s="61">
        <f t="shared" si="4"/>
        <v>0</v>
      </c>
      <c r="K54" s="61">
        <f t="shared" si="5"/>
        <v>15309</v>
      </c>
      <c r="L54" s="62"/>
      <c r="M54" s="61">
        <f t="shared" si="6"/>
        <v>0</v>
      </c>
      <c r="N54" s="61">
        <f t="shared" si="7"/>
        <v>15309</v>
      </c>
      <c r="Q54" s="61">
        <f t="shared" si="8"/>
        <v>15309</v>
      </c>
      <c r="R54" s="63"/>
      <c r="S54" s="26">
        <f t="shared" si="9"/>
        <v>0</v>
      </c>
      <c r="T54" s="61">
        <f t="shared" si="10"/>
        <v>15309</v>
      </c>
      <c r="U54" s="26">
        <f>IFERROR(VLOOKUP(A54,'[2]SY 2021-22 Final'!$A$9:$T$350,20,0),0)</f>
        <v>10148</v>
      </c>
      <c r="V54" s="26">
        <f t="shared" si="11"/>
        <v>5161</v>
      </c>
      <c r="W54" s="46">
        <f t="shared" si="12"/>
        <v>0.50857311785573511</v>
      </c>
    </row>
    <row r="55" spans="1:23" x14ac:dyDescent="0.25">
      <c r="A55" s="57" t="s">
        <v>127</v>
      </c>
      <c r="B55" s="2" t="s">
        <v>128</v>
      </c>
      <c r="C55" s="61">
        <f>_xlfn.IFNA(IF(VLOOKUP(A55,'[2]Title IA 2021-22 F'!A:F,6,0)=0,0,$B$5),0)</f>
        <v>10000</v>
      </c>
      <c r="D55" s="67">
        <f>IFERROR(VLOOKUP(A55,'[2]Title IA 2021-22 F'!A:F,6,0)/'[2]Title IA 2021-22 F'!$F$3,0)</f>
        <v>2.4898027651545977E-4</v>
      </c>
      <c r="E55" s="61">
        <f t="shared" si="1"/>
        <v>4999.1999999999853</v>
      </c>
      <c r="F55" s="62"/>
      <c r="G55" s="61">
        <f t="shared" si="2"/>
        <v>10000</v>
      </c>
      <c r="H55" s="61">
        <f t="shared" si="3"/>
        <v>10000</v>
      </c>
      <c r="I55" s="62"/>
      <c r="J55" s="61">
        <f t="shared" si="4"/>
        <v>0</v>
      </c>
      <c r="K55" s="61">
        <f t="shared" si="5"/>
        <v>10000</v>
      </c>
      <c r="L55" s="62"/>
      <c r="M55" s="61">
        <f t="shared" si="6"/>
        <v>0</v>
      </c>
      <c r="N55" s="61">
        <f t="shared" si="7"/>
        <v>10000</v>
      </c>
      <c r="Q55" s="61">
        <f t="shared" si="8"/>
        <v>10000</v>
      </c>
      <c r="R55" s="63"/>
      <c r="S55" s="26">
        <f t="shared" si="9"/>
        <v>0</v>
      </c>
      <c r="T55" s="61">
        <f t="shared" si="10"/>
        <v>10000</v>
      </c>
      <c r="U55" s="26">
        <f>IFERROR(VLOOKUP(A55,'[2]SY 2021-22 Final'!$A$9:$T$350,20,0),0)</f>
        <v>10000</v>
      </c>
      <c r="V55" s="26">
        <f t="shared" si="11"/>
        <v>0</v>
      </c>
      <c r="W55" s="46">
        <f t="shared" si="12"/>
        <v>0</v>
      </c>
    </row>
    <row r="56" spans="1:23" x14ac:dyDescent="0.25">
      <c r="A56" s="57" t="s">
        <v>129</v>
      </c>
      <c r="B56" s="2" t="s">
        <v>130</v>
      </c>
      <c r="C56" s="61">
        <f>_xlfn.IFNA(IF(VLOOKUP(A56,'[2]Title IA 2021-22 F'!A:F,6,0)=0,0,$B$5),0)</f>
        <v>10000</v>
      </c>
      <c r="D56" s="67">
        <f>IFERROR(VLOOKUP(A56,'[2]Title IA 2021-22 F'!A:F,6,0)/'[2]Title IA 2021-22 F'!$F$3,0)</f>
        <v>1.6786624922699751E-4</v>
      </c>
      <c r="E56" s="61">
        <f t="shared" si="1"/>
        <v>3370.4999999999854</v>
      </c>
      <c r="F56" s="62"/>
      <c r="G56" s="61">
        <f t="shared" si="2"/>
        <v>10000</v>
      </c>
      <c r="H56" s="61">
        <f t="shared" si="3"/>
        <v>10000</v>
      </c>
      <c r="I56" s="62"/>
      <c r="J56" s="61">
        <f t="shared" si="4"/>
        <v>0</v>
      </c>
      <c r="K56" s="61">
        <f t="shared" si="5"/>
        <v>10000</v>
      </c>
      <c r="L56" s="62"/>
      <c r="M56" s="61">
        <f t="shared" si="6"/>
        <v>0</v>
      </c>
      <c r="N56" s="61">
        <f t="shared" si="7"/>
        <v>10000</v>
      </c>
      <c r="Q56" s="61">
        <f t="shared" si="8"/>
        <v>10000</v>
      </c>
      <c r="R56" s="63"/>
      <c r="S56" s="26">
        <f t="shared" si="9"/>
        <v>0</v>
      </c>
      <c r="T56" s="61">
        <f t="shared" si="10"/>
        <v>10000</v>
      </c>
      <c r="U56" s="26">
        <f>IFERROR(VLOOKUP(A56,'[2]SY 2021-22 Final'!$A$9:$T$350,20,0),0)</f>
        <v>10000</v>
      </c>
      <c r="V56" s="26">
        <f t="shared" si="11"/>
        <v>0</v>
      </c>
      <c r="W56" s="46">
        <f t="shared" si="12"/>
        <v>0</v>
      </c>
    </row>
    <row r="57" spans="1:23" x14ac:dyDescent="0.25">
      <c r="A57" s="57" t="s">
        <v>131</v>
      </c>
      <c r="B57" s="2" t="s">
        <v>132</v>
      </c>
      <c r="C57" s="61">
        <f>_xlfn.IFNA(IF(VLOOKUP(A57,'[2]Title IA 2021-22 F'!A:F,6,0)=0,0,$B$5),0)</f>
        <v>10000</v>
      </c>
      <c r="D57" s="67">
        <f>IFERROR(VLOOKUP(A57,'[2]Title IA 2021-22 F'!A:F,6,0)/'[2]Title IA 2021-22 F'!$F$3,0)</f>
        <v>2.6110839309253175E-4</v>
      </c>
      <c r="E57" s="61">
        <f t="shared" si="1"/>
        <v>5242.6999999999853</v>
      </c>
      <c r="F57" s="62"/>
      <c r="G57" s="61">
        <f t="shared" si="2"/>
        <v>10000</v>
      </c>
      <c r="H57" s="61">
        <f t="shared" si="3"/>
        <v>10000</v>
      </c>
      <c r="I57" s="62"/>
      <c r="J57" s="61">
        <f t="shared" si="4"/>
        <v>0</v>
      </c>
      <c r="K57" s="61">
        <f t="shared" si="5"/>
        <v>10000</v>
      </c>
      <c r="L57" s="62"/>
      <c r="M57" s="61">
        <f t="shared" si="6"/>
        <v>0</v>
      </c>
      <c r="N57" s="61">
        <f t="shared" si="7"/>
        <v>10000</v>
      </c>
      <c r="Q57" s="61">
        <f t="shared" si="8"/>
        <v>10000</v>
      </c>
      <c r="R57" s="63"/>
      <c r="S57" s="26">
        <f t="shared" si="9"/>
        <v>0</v>
      </c>
      <c r="T57" s="61">
        <f t="shared" si="10"/>
        <v>10000</v>
      </c>
      <c r="U57" s="26">
        <f>IFERROR(VLOOKUP(A57,'[2]SY 2021-22 Final'!$A$9:$T$350,20,0),0)</f>
        <v>10000</v>
      </c>
      <c r="V57" s="26">
        <f t="shared" si="11"/>
        <v>0</v>
      </c>
      <c r="W57" s="46">
        <f t="shared" si="12"/>
        <v>0</v>
      </c>
    </row>
    <row r="58" spans="1:23" x14ac:dyDescent="0.25">
      <c r="A58" s="57" t="s">
        <v>133</v>
      </c>
      <c r="B58" s="2" t="s">
        <v>134</v>
      </c>
      <c r="C58" s="61">
        <f>_xlfn.IFNA(IF(VLOOKUP(A58,'[2]Title IA 2021-22 F'!A:F,6,0)=0,0,$B$5),0)</f>
        <v>10000</v>
      </c>
      <c r="D58" s="67">
        <f>IFERROR(VLOOKUP(A58,'[2]Title IA 2021-22 F'!A:F,6,0)/'[2]Title IA 2021-22 F'!$F$3,0)</f>
        <v>8.9321399287948004E-4</v>
      </c>
      <c r="E58" s="61">
        <f t="shared" si="1"/>
        <v>17934.599999999984</v>
      </c>
      <c r="F58" s="62"/>
      <c r="G58" s="61">
        <f t="shared" si="2"/>
        <v>0</v>
      </c>
      <c r="H58" s="61">
        <f t="shared" si="3"/>
        <v>17381.599999999999</v>
      </c>
      <c r="I58" s="62"/>
      <c r="J58" s="61">
        <f t="shared" si="4"/>
        <v>0</v>
      </c>
      <c r="K58" s="61">
        <f t="shared" si="5"/>
        <v>17381</v>
      </c>
      <c r="L58" s="62"/>
      <c r="M58" s="61">
        <f t="shared" si="6"/>
        <v>0</v>
      </c>
      <c r="N58" s="61">
        <f t="shared" si="7"/>
        <v>17381</v>
      </c>
      <c r="Q58" s="61">
        <f t="shared" si="8"/>
        <v>17381</v>
      </c>
      <c r="R58" s="63"/>
      <c r="S58" s="26">
        <f t="shared" si="9"/>
        <v>0</v>
      </c>
      <c r="T58" s="61">
        <f t="shared" si="10"/>
        <v>17381</v>
      </c>
      <c r="U58" s="26">
        <f>IFERROR(VLOOKUP(A58,'[2]SY 2021-22 Final'!$A$9:$T$350,20,0),0)</f>
        <v>16648</v>
      </c>
      <c r="V58" s="26">
        <f t="shared" si="11"/>
        <v>733</v>
      </c>
      <c r="W58" s="46">
        <f t="shared" si="12"/>
        <v>4.4029312830370017E-2</v>
      </c>
    </row>
    <row r="59" spans="1:23" x14ac:dyDescent="0.25">
      <c r="A59" s="57" t="s">
        <v>135</v>
      </c>
      <c r="B59" s="2" t="s">
        <v>136</v>
      </c>
      <c r="C59" s="61">
        <f>_xlfn.IFNA(IF(VLOOKUP(A59,'[2]Title IA 2021-22 F'!A:F,6,0)=0,0,$B$5),0)</f>
        <v>10000</v>
      </c>
      <c r="D59" s="67">
        <f>IFERROR(VLOOKUP(A59,'[2]Title IA 2021-22 F'!A:F,6,0)/'[2]Title IA 2021-22 F'!$F$3,0)</f>
        <v>3.4049897222909227E-4</v>
      </c>
      <c r="E59" s="61">
        <f t="shared" si="1"/>
        <v>6836.6999999999853</v>
      </c>
      <c r="F59" s="62"/>
      <c r="G59" s="61">
        <f t="shared" si="2"/>
        <v>10000</v>
      </c>
      <c r="H59" s="61">
        <f t="shared" si="3"/>
        <v>10000</v>
      </c>
      <c r="I59" s="62"/>
      <c r="J59" s="61">
        <f t="shared" si="4"/>
        <v>0</v>
      </c>
      <c r="K59" s="61">
        <f t="shared" si="5"/>
        <v>10000</v>
      </c>
      <c r="L59" s="62"/>
      <c r="M59" s="61">
        <f t="shared" si="6"/>
        <v>0</v>
      </c>
      <c r="N59" s="61">
        <f t="shared" si="7"/>
        <v>10000</v>
      </c>
      <c r="Q59" s="61">
        <f t="shared" si="8"/>
        <v>10000</v>
      </c>
      <c r="R59" s="63"/>
      <c r="S59" s="26">
        <f t="shared" si="9"/>
        <v>0</v>
      </c>
      <c r="T59" s="61">
        <f t="shared" si="10"/>
        <v>10000</v>
      </c>
      <c r="U59" s="26">
        <f>IFERROR(VLOOKUP(A59,'[2]SY 2021-22 Final'!$A$9:$T$350,20,0),0)</f>
        <v>10000</v>
      </c>
      <c r="V59" s="26">
        <f t="shared" si="11"/>
        <v>0</v>
      </c>
      <c r="W59" s="46">
        <f t="shared" si="12"/>
        <v>0</v>
      </c>
    </row>
    <row r="60" spans="1:23" x14ac:dyDescent="0.25">
      <c r="A60" s="68" t="s">
        <v>137</v>
      </c>
      <c r="B60" s="2" t="s">
        <v>138</v>
      </c>
      <c r="C60" s="61">
        <f>_xlfn.IFNA(IF(VLOOKUP(A60,'[2]Title IA 2021-22 F'!A:F,6,0)=0,0,$B$5),0)</f>
        <v>10000</v>
      </c>
      <c r="D60" s="67">
        <f>IFERROR(VLOOKUP(A60,'[2]Title IA 2021-22 F'!A:F,6,0)/'[2]Title IA 2021-22 F'!$F$3,0)</f>
        <v>9.8776371805747802E-5</v>
      </c>
      <c r="E60" s="61">
        <f t="shared" si="1"/>
        <v>1983.2999999999852</v>
      </c>
      <c r="F60" s="62"/>
      <c r="G60" s="61">
        <f t="shared" si="2"/>
        <v>10000</v>
      </c>
      <c r="H60" s="61">
        <f t="shared" si="3"/>
        <v>10000</v>
      </c>
      <c r="I60" s="62"/>
      <c r="J60" s="61">
        <f t="shared" si="4"/>
        <v>0</v>
      </c>
      <c r="K60" s="61">
        <f t="shared" si="5"/>
        <v>10000</v>
      </c>
      <c r="L60" s="62"/>
      <c r="M60" s="61">
        <f t="shared" si="6"/>
        <v>0</v>
      </c>
      <c r="N60" s="61">
        <f t="shared" si="7"/>
        <v>10000</v>
      </c>
      <c r="Q60" s="61">
        <f t="shared" si="8"/>
        <v>10000</v>
      </c>
      <c r="R60" s="63"/>
      <c r="S60" s="26">
        <f t="shared" si="9"/>
        <v>0</v>
      </c>
      <c r="T60" s="61">
        <f t="shared" si="10"/>
        <v>10000</v>
      </c>
      <c r="U60" s="26">
        <f>IFERROR(VLOOKUP(A60,'[2]SY 2021-22 Final'!$A$9:$T$350,20,0),0)</f>
        <v>10000</v>
      </c>
      <c r="V60" s="26">
        <f t="shared" si="11"/>
        <v>0</v>
      </c>
      <c r="W60" s="46">
        <f t="shared" si="12"/>
        <v>0</v>
      </c>
    </row>
    <row r="61" spans="1:23" x14ac:dyDescent="0.25">
      <c r="A61" s="57" t="s">
        <v>139</v>
      </c>
      <c r="B61" s="2" t="s">
        <v>140</v>
      </c>
      <c r="C61" s="61">
        <f>_xlfn.IFNA(IF(VLOOKUP(A61,'[2]Title IA 2021-22 F'!A:F,6,0)=0,0,$B$5),0)</f>
        <v>10000</v>
      </c>
      <c r="D61" s="67">
        <f>IFERROR(VLOOKUP(A61,'[2]Title IA 2021-22 F'!A:F,6,0)/'[2]Title IA 2021-22 F'!$F$3,0)</f>
        <v>6.1738231418299861E-4</v>
      </c>
      <c r="E61" s="61">
        <f t="shared" si="1"/>
        <v>12396.199999999986</v>
      </c>
      <c r="F61" s="62"/>
      <c r="G61" s="61">
        <f t="shared" si="2"/>
        <v>0</v>
      </c>
      <c r="H61" s="61">
        <f t="shared" si="3"/>
        <v>12014</v>
      </c>
      <c r="I61" s="62"/>
      <c r="J61" s="61">
        <f t="shared" si="4"/>
        <v>0</v>
      </c>
      <c r="K61" s="61">
        <f t="shared" si="5"/>
        <v>12013</v>
      </c>
      <c r="L61" s="62"/>
      <c r="M61" s="61">
        <f t="shared" si="6"/>
        <v>0</v>
      </c>
      <c r="N61" s="61">
        <f t="shared" si="7"/>
        <v>12013</v>
      </c>
      <c r="Q61" s="61">
        <f t="shared" si="8"/>
        <v>12013</v>
      </c>
      <c r="R61" s="63"/>
      <c r="S61" s="26">
        <f t="shared" si="9"/>
        <v>0</v>
      </c>
      <c r="T61" s="61">
        <f t="shared" si="10"/>
        <v>12013</v>
      </c>
      <c r="U61" s="26">
        <f>IFERROR(VLOOKUP(A61,'[2]SY 2021-22 Final'!$A$9:$T$350,20,0),0)</f>
        <v>10000</v>
      </c>
      <c r="V61" s="26">
        <f t="shared" si="11"/>
        <v>2013</v>
      </c>
      <c r="W61" s="46">
        <f t="shared" si="12"/>
        <v>0.20130000000000001</v>
      </c>
    </row>
    <row r="62" spans="1:23" x14ac:dyDescent="0.25">
      <c r="A62" s="57" t="s">
        <v>141</v>
      </c>
      <c r="B62" s="2" t="s">
        <v>142</v>
      </c>
      <c r="C62" s="61">
        <f>_xlfn.IFNA(IF(VLOOKUP(A62,'[2]Title IA 2021-22 F'!A:F,6,0)=0,0,$B$5),0)</f>
        <v>10000</v>
      </c>
      <c r="D62" s="67">
        <f>IFERROR(VLOOKUP(A62,'[2]Title IA 2021-22 F'!A:F,6,0)/'[2]Title IA 2021-22 F'!$F$3,0)</f>
        <v>1.092562161595857E-3</v>
      </c>
      <c r="E62" s="61">
        <f t="shared" si="1"/>
        <v>21937.199999999986</v>
      </c>
      <c r="F62" s="62"/>
      <c r="G62" s="61">
        <f t="shared" si="2"/>
        <v>0</v>
      </c>
      <c r="H62" s="61">
        <f t="shared" si="3"/>
        <v>21260.799999999999</v>
      </c>
      <c r="I62" s="62"/>
      <c r="J62" s="61">
        <f t="shared" si="4"/>
        <v>0</v>
      </c>
      <c r="K62" s="61">
        <f t="shared" si="5"/>
        <v>21260</v>
      </c>
      <c r="L62" s="62"/>
      <c r="M62" s="61">
        <f t="shared" si="6"/>
        <v>0</v>
      </c>
      <c r="N62" s="61">
        <f t="shared" si="7"/>
        <v>21260</v>
      </c>
      <c r="Q62" s="61">
        <f t="shared" si="8"/>
        <v>21260</v>
      </c>
      <c r="R62" s="63"/>
      <c r="S62" s="26">
        <f t="shared" si="9"/>
        <v>0</v>
      </c>
      <c r="T62" s="61">
        <f t="shared" si="10"/>
        <v>21260</v>
      </c>
      <c r="U62" s="26">
        <f>IFERROR(VLOOKUP(A62,'[2]SY 2021-22 Final'!$A$9:$T$350,20,0),0)</f>
        <v>10000</v>
      </c>
      <c r="V62" s="26">
        <f t="shared" si="11"/>
        <v>11260</v>
      </c>
      <c r="W62" s="46">
        <f t="shared" si="12"/>
        <v>1.1259999999999999</v>
      </c>
    </row>
    <row r="63" spans="1:23" x14ac:dyDescent="0.25">
      <c r="A63" s="57" t="s">
        <v>143</v>
      </c>
      <c r="B63" s="2" t="s">
        <v>144</v>
      </c>
      <c r="C63" s="61">
        <f>_xlfn.IFNA(IF(VLOOKUP(A63,'[2]Title IA 2021-22 F'!A:F,6,0)=0,0,$B$5),0)</f>
        <v>0</v>
      </c>
      <c r="D63" s="67">
        <f>IFERROR(VLOOKUP(A63,'[2]Title IA 2021-22 F'!A:F,6,0)/'[2]Title IA 2021-22 F'!$F$3,0)</f>
        <v>0</v>
      </c>
      <c r="E63" s="61">
        <f t="shared" si="1"/>
        <v>0</v>
      </c>
      <c r="F63" s="62"/>
      <c r="G63" s="61">
        <f t="shared" si="2"/>
        <v>0</v>
      </c>
      <c r="H63" s="61">
        <f t="shared" si="3"/>
        <v>0</v>
      </c>
      <c r="I63" s="62"/>
      <c r="J63" s="61">
        <f t="shared" si="4"/>
        <v>0</v>
      </c>
      <c r="K63" s="61">
        <f t="shared" si="5"/>
        <v>0</v>
      </c>
      <c r="L63" s="62"/>
      <c r="M63" s="61">
        <f t="shared" si="6"/>
        <v>0</v>
      </c>
      <c r="N63" s="61">
        <f t="shared" si="7"/>
        <v>0</v>
      </c>
      <c r="Q63" s="61">
        <f t="shared" si="8"/>
        <v>0</v>
      </c>
      <c r="R63" s="63"/>
      <c r="S63" s="26">
        <f t="shared" si="9"/>
        <v>0</v>
      </c>
      <c r="T63" s="61">
        <f t="shared" si="10"/>
        <v>0</v>
      </c>
      <c r="U63" s="26">
        <f>IFERROR(VLOOKUP(A63,'[2]SY 2021-22 Final'!$A$9:$T$350,20,0),0)</f>
        <v>0</v>
      </c>
      <c r="V63" s="26">
        <f t="shared" si="11"/>
        <v>0</v>
      </c>
      <c r="W63" s="46">
        <f t="shared" si="12"/>
        <v>0</v>
      </c>
    </row>
    <row r="64" spans="1:23" x14ac:dyDescent="0.25">
      <c r="A64" s="57" t="s">
        <v>145</v>
      </c>
      <c r="B64" s="2" t="s">
        <v>146</v>
      </c>
      <c r="C64" s="61">
        <f>_xlfn.IFNA(IF(VLOOKUP(A64,'[2]Title IA 2021-22 F'!A:F,6,0)=0,0,$B$5),0)</f>
        <v>10000</v>
      </c>
      <c r="D64" s="67">
        <f>IFERROR(VLOOKUP(A64,'[2]Title IA 2021-22 F'!A:F,6,0)/'[2]Title IA 2021-22 F'!$F$3,0)</f>
        <v>6.1816606322655481E-4</v>
      </c>
      <c r="E64" s="61">
        <f t="shared" si="1"/>
        <v>12411.899999999985</v>
      </c>
      <c r="F64" s="62"/>
      <c r="G64" s="61">
        <f t="shared" si="2"/>
        <v>0</v>
      </c>
      <c r="H64" s="61">
        <f t="shared" si="3"/>
        <v>12029.2</v>
      </c>
      <c r="I64" s="62"/>
      <c r="J64" s="61">
        <f t="shared" si="4"/>
        <v>0</v>
      </c>
      <c r="K64" s="61">
        <f t="shared" si="5"/>
        <v>12028</v>
      </c>
      <c r="L64" s="62"/>
      <c r="M64" s="61">
        <f t="shared" si="6"/>
        <v>0</v>
      </c>
      <c r="N64" s="61">
        <f t="shared" si="7"/>
        <v>12028</v>
      </c>
      <c r="Q64" s="61">
        <f t="shared" si="8"/>
        <v>12028</v>
      </c>
      <c r="R64" s="63"/>
      <c r="S64" s="26">
        <f t="shared" si="9"/>
        <v>0</v>
      </c>
      <c r="T64" s="61">
        <f t="shared" si="10"/>
        <v>12028</v>
      </c>
      <c r="U64" s="26">
        <f>IFERROR(VLOOKUP(A64,'[2]SY 2021-22 Final'!$A$9:$T$350,20,0),0)</f>
        <v>11521</v>
      </c>
      <c r="V64" s="26">
        <f t="shared" si="11"/>
        <v>507</v>
      </c>
      <c r="W64" s="46">
        <f t="shared" si="12"/>
        <v>4.4006596649596393E-2</v>
      </c>
    </row>
    <row r="65" spans="1:23" x14ac:dyDescent="0.25">
      <c r="A65" s="57" t="s">
        <v>147</v>
      </c>
      <c r="B65" s="2" t="s">
        <v>148</v>
      </c>
      <c r="C65" s="61">
        <f>_xlfn.IFNA(IF(VLOOKUP(A65,'[2]Title IA 2021-22 F'!A:F,6,0)=0,0,$B$5),0)</f>
        <v>10000</v>
      </c>
      <c r="D65" s="67">
        <f>IFERROR(VLOOKUP(A65,'[2]Title IA 2021-22 F'!A:F,6,0)/'[2]Title IA 2021-22 F'!$F$3,0)</f>
        <v>5.7665535495534325E-4</v>
      </c>
      <c r="E65" s="61">
        <f t="shared" si="1"/>
        <v>11578.499999999985</v>
      </c>
      <c r="F65" s="62"/>
      <c r="G65" s="61">
        <f t="shared" si="2"/>
        <v>0</v>
      </c>
      <c r="H65" s="61">
        <f t="shared" si="3"/>
        <v>11221.5</v>
      </c>
      <c r="I65" s="62"/>
      <c r="J65" s="61">
        <f t="shared" si="4"/>
        <v>0</v>
      </c>
      <c r="K65" s="61">
        <f t="shared" si="5"/>
        <v>11221</v>
      </c>
      <c r="L65" s="62"/>
      <c r="M65" s="61">
        <f t="shared" si="6"/>
        <v>0</v>
      </c>
      <c r="N65" s="61">
        <f t="shared" si="7"/>
        <v>11221</v>
      </c>
      <c r="Q65" s="61">
        <f t="shared" si="8"/>
        <v>11221</v>
      </c>
      <c r="R65" s="63"/>
      <c r="S65" s="26">
        <f t="shared" si="9"/>
        <v>0</v>
      </c>
      <c r="T65" s="61">
        <f t="shared" si="10"/>
        <v>11221</v>
      </c>
      <c r="U65" s="26">
        <f>IFERROR(VLOOKUP(A65,'[2]SY 2021-22 Final'!$A$9:$T$350,20,0),0)</f>
        <v>10445</v>
      </c>
      <c r="V65" s="26">
        <f t="shared" si="11"/>
        <v>776</v>
      </c>
      <c r="W65" s="46">
        <f t="shared" si="12"/>
        <v>7.42939205361417E-2</v>
      </c>
    </row>
    <row r="66" spans="1:23" x14ac:dyDescent="0.25">
      <c r="A66" s="57" t="s">
        <v>149</v>
      </c>
      <c r="B66" s="2" t="s">
        <v>150</v>
      </c>
      <c r="C66" s="61">
        <f>_xlfn.IFNA(IF(VLOOKUP(A66,'[2]Title IA 2021-22 F'!A:F,6,0)=0,0,$B$5),0)</f>
        <v>10000</v>
      </c>
      <c r="D66" s="67">
        <f>IFERROR(VLOOKUP(A66,'[2]Title IA 2021-22 F'!A:F,6,0)/'[2]Title IA 2021-22 F'!$F$3,0)</f>
        <v>5.0913297562120614E-4</v>
      </c>
      <c r="E66" s="61">
        <f t="shared" si="1"/>
        <v>10222.699999999986</v>
      </c>
      <c r="F66" s="62"/>
      <c r="G66" s="61">
        <f t="shared" si="2"/>
        <v>0</v>
      </c>
      <c r="H66" s="61">
        <f t="shared" si="3"/>
        <v>9907.5</v>
      </c>
      <c r="I66" s="62"/>
      <c r="J66" s="61">
        <f t="shared" si="4"/>
        <v>10000</v>
      </c>
      <c r="K66" s="61">
        <f t="shared" si="5"/>
        <v>10000</v>
      </c>
      <c r="L66" s="62"/>
      <c r="M66" s="61">
        <f t="shared" si="6"/>
        <v>0</v>
      </c>
      <c r="N66" s="61">
        <f t="shared" si="7"/>
        <v>10000</v>
      </c>
      <c r="Q66" s="61">
        <f t="shared" si="8"/>
        <v>10000</v>
      </c>
      <c r="R66" s="63"/>
      <c r="S66" s="26">
        <f t="shared" si="9"/>
        <v>0</v>
      </c>
      <c r="T66" s="61">
        <f t="shared" si="10"/>
        <v>10000</v>
      </c>
      <c r="U66" s="26">
        <f>IFERROR(VLOOKUP(A66,'[2]SY 2021-22 Final'!$A$9:$T$350,20,0),0)</f>
        <v>10570</v>
      </c>
      <c r="V66" s="26">
        <f t="shared" si="11"/>
        <v>-570</v>
      </c>
      <c r="W66" s="46">
        <f t="shared" si="12"/>
        <v>-5.392620624408704E-2</v>
      </c>
    </row>
    <row r="67" spans="1:23" x14ac:dyDescent="0.25">
      <c r="A67" s="57" t="s">
        <v>151</v>
      </c>
      <c r="B67" s="2" t="s">
        <v>152</v>
      </c>
      <c r="C67" s="61">
        <f>_xlfn.IFNA(IF(VLOOKUP(A67,'[2]Title IA 2021-22 F'!A:F,6,0)=0,0,$B$5),0)</f>
        <v>10000</v>
      </c>
      <c r="D67" s="67">
        <f>IFERROR(VLOOKUP(A67,'[2]Title IA 2021-22 F'!A:F,6,0)/'[2]Title IA 2021-22 F'!$F$3,0)</f>
        <v>2.0324772008003039E-3</v>
      </c>
      <c r="E67" s="61">
        <f t="shared" si="1"/>
        <v>40809.499999999985</v>
      </c>
      <c r="F67" s="62"/>
      <c r="G67" s="61">
        <f t="shared" si="2"/>
        <v>0</v>
      </c>
      <c r="H67" s="61">
        <f t="shared" si="3"/>
        <v>39551.199999999997</v>
      </c>
      <c r="I67" s="62"/>
      <c r="J67" s="61">
        <f t="shared" si="4"/>
        <v>0</v>
      </c>
      <c r="K67" s="61">
        <f t="shared" si="5"/>
        <v>39550</v>
      </c>
      <c r="L67" s="62"/>
      <c r="M67" s="61">
        <f t="shared" si="6"/>
        <v>0</v>
      </c>
      <c r="N67" s="61">
        <f t="shared" si="7"/>
        <v>39550</v>
      </c>
      <c r="Q67" s="61">
        <f t="shared" si="8"/>
        <v>39550</v>
      </c>
      <c r="R67" s="63"/>
      <c r="S67" s="26">
        <f t="shared" si="9"/>
        <v>0</v>
      </c>
      <c r="T67" s="61">
        <f t="shared" si="10"/>
        <v>39550</v>
      </c>
      <c r="U67" s="26">
        <f>IFERROR(VLOOKUP(A67,'[2]SY 2021-22 Final'!$A$9:$T$350,20,0),0)</f>
        <v>36773</v>
      </c>
      <c r="V67" s="26">
        <f t="shared" si="11"/>
        <v>2777</v>
      </c>
      <c r="W67" s="46">
        <f t="shared" si="12"/>
        <v>7.5517363282843392E-2</v>
      </c>
    </row>
    <row r="68" spans="1:23" x14ac:dyDescent="0.25">
      <c r="A68" s="57" t="s">
        <v>153</v>
      </c>
      <c r="B68" s="2" t="s">
        <v>154</v>
      </c>
      <c r="C68" s="61">
        <f>_xlfn.IFNA(IF(VLOOKUP(A68,'[2]Title IA 2021-22 F'!A:F,6,0)=0,0,$B$5),0)</f>
        <v>10000</v>
      </c>
      <c r="D68" s="67">
        <f>IFERROR(VLOOKUP(A68,'[2]Title IA 2021-22 F'!A:F,6,0)/'[2]Title IA 2021-22 F'!$F$3,0)</f>
        <v>4.1226799178902917E-4</v>
      </c>
      <c r="E68" s="61">
        <f t="shared" si="1"/>
        <v>8277.7999999999847</v>
      </c>
      <c r="F68" s="62"/>
      <c r="G68" s="61">
        <f t="shared" si="2"/>
        <v>10000</v>
      </c>
      <c r="H68" s="61">
        <f t="shared" si="3"/>
        <v>10000</v>
      </c>
      <c r="I68" s="62"/>
      <c r="J68" s="61">
        <f t="shared" si="4"/>
        <v>0</v>
      </c>
      <c r="K68" s="61">
        <f t="shared" si="5"/>
        <v>10000</v>
      </c>
      <c r="L68" s="62"/>
      <c r="M68" s="61">
        <f t="shared" si="6"/>
        <v>0</v>
      </c>
      <c r="N68" s="61">
        <f t="shared" si="7"/>
        <v>10000</v>
      </c>
      <c r="Q68" s="61">
        <f t="shared" si="8"/>
        <v>10000</v>
      </c>
      <c r="R68" s="63"/>
      <c r="S68" s="26">
        <f t="shared" si="9"/>
        <v>0</v>
      </c>
      <c r="T68" s="61">
        <f t="shared" si="10"/>
        <v>10000</v>
      </c>
      <c r="U68" s="26">
        <f>IFERROR(VLOOKUP(A68,'[2]SY 2021-22 Final'!$A$9:$T$350,20,0),0)</f>
        <v>10000</v>
      </c>
      <c r="V68" s="26">
        <f t="shared" si="11"/>
        <v>0</v>
      </c>
      <c r="W68" s="46">
        <f t="shared" si="12"/>
        <v>0</v>
      </c>
    </row>
    <row r="69" spans="1:23" x14ac:dyDescent="0.25">
      <c r="A69" s="57" t="s">
        <v>155</v>
      </c>
      <c r="B69" s="2" t="s">
        <v>156</v>
      </c>
      <c r="C69" s="61">
        <f>_xlfn.IFNA(IF(VLOOKUP(A69,'[2]Title IA 2021-22 F'!A:F,6,0)=0,0,$B$5),0)</f>
        <v>10000</v>
      </c>
      <c r="D69" s="67">
        <f>IFERROR(VLOOKUP(A69,'[2]Title IA 2021-22 F'!A:F,6,0)/'[2]Title IA 2021-22 F'!$F$3,0)</f>
        <v>8.3637219362360171E-5</v>
      </c>
      <c r="E69" s="61">
        <f t="shared" si="1"/>
        <v>1679.2999999999852</v>
      </c>
      <c r="F69" s="62"/>
      <c r="G69" s="61">
        <f t="shared" si="2"/>
        <v>10000</v>
      </c>
      <c r="H69" s="61">
        <f t="shared" si="3"/>
        <v>10000</v>
      </c>
      <c r="I69" s="62"/>
      <c r="J69" s="61">
        <f t="shared" si="4"/>
        <v>0</v>
      </c>
      <c r="K69" s="61">
        <f t="shared" si="5"/>
        <v>10000</v>
      </c>
      <c r="L69" s="62"/>
      <c r="M69" s="61">
        <f t="shared" si="6"/>
        <v>0</v>
      </c>
      <c r="N69" s="61">
        <f t="shared" si="7"/>
        <v>10000</v>
      </c>
      <c r="Q69" s="61">
        <f t="shared" si="8"/>
        <v>10000</v>
      </c>
      <c r="R69" s="63"/>
      <c r="S69" s="26">
        <f t="shared" si="9"/>
        <v>0</v>
      </c>
      <c r="T69" s="61">
        <f t="shared" si="10"/>
        <v>10000</v>
      </c>
      <c r="U69" s="26">
        <f>IFERROR(VLOOKUP(A69,'[2]SY 2021-22 Final'!$A$9:$T$350,20,0),0)</f>
        <v>10000</v>
      </c>
      <c r="V69" s="26">
        <f t="shared" si="11"/>
        <v>0</v>
      </c>
      <c r="W69" s="46">
        <f t="shared" si="12"/>
        <v>0</v>
      </c>
    </row>
    <row r="70" spans="1:23" x14ac:dyDescent="0.25">
      <c r="A70" s="57" t="s">
        <v>157</v>
      </c>
      <c r="B70" s="2" t="s">
        <v>158</v>
      </c>
      <c r="C70" s="61">
        <f>_xlfn.IFNA(IF(VLOOKUP(A70,'[2]Title IA 2021-22 F'!A:F,6,0)=0,0,$B$5),0)</f>
        <v>10000</v>
      </c>
      <c r="D70" s="67">
        <f>IFERROR(VLOOKUP(A70,'[2]Title IA 2021-22 F'!A:F,6,0)/'[2]Title IA 2021-22 F'!$F$3,0)</f>
        <v>4.3136987536590782E-3</v>
      </c>
      <c r="E70" s="61">
        <f t="shared" si="1"/>
        <v>86613.599999999991</v>
      </c>
      <c r="F70" s="62"/>
      <c r="G70" s="61">
        <f t="shared" si="2"/>
        <v>0</v>
      </c>
      <c r="H70" s="61">
        <f t="shared" si="3"/>
        <v>83943.1</v>
      </c>
      <c r="I70" s="62"/>
      <c r="J70" s="61">
        <f t="shared" si="4"/>
        <v>0</v>
      </c>
      <c r="K70" s="61">
        <f t="shared" si="5"/>
        <v>83940</v>
      </c>
      <c r="L70" s="62"/>
      <c r="M70" s="61">
        <f t="shared" si="6"/>
        <v>0</v>
      </c>
      <c r="N70" s="61">
        <f t="shared" si="7"/>
        <v>83940</v>
      </c>
      <c r="Q70" s="61">
        <f t="shared" si="8"/>
        <v>83940</v>
      </c>
      <c r="R70" s="63"/>
      <c r="S70" s="26">
        <f t="shared" si="9"/>
        <v>0</v>
      </c>
      <c r="T70" s="61">
        <f t="shared" si="10"/>
        <v>83940</v>
      </c>
      <c r="U70" s="26">
        <f>IFERROR(VLOOKUP(A70,'[2]SY 2021-22 Final'!$A$9:$T$350,20,0),0)</f>
        <v>80997</v>
      </c>
      <c r="V70" s="26">
        <f t="shared" si="11"/>
        <v>2943</v>
      </c>
      <c r="W70" s="46">
        <f t="shared" si="12"/>
        <v>3.6334679062187486E-2</v>
      </c>
    </row>
    <row r="71" spans="1:23" x14ac:dyDescent="0.25">
      <c r="A71" s="57" t="s">
        <v>159</v>
      </c>
      <c r="B71" s="2" t="s">
        <v>160</v>
      </c>
      <c r="C71" s="61">
        <f>_xlfn.IFNA(IF(VLOOKUP(A71,'[2]Title IA 2021-22 F'!A:F,6,0)=0,0,$B$5),0)</f>
        <v>10000</v>
      </c>
      <c r="D71" s="67">
        <f>IFERROR(VLOOKUP(A71,'[2]Title IA 2021-22 F'!A:F,6,0)/'[2]Title IA 2021-22 F'!$F$3,0)</f>
        <v>2.8538861856433569E-3</v>
      </c>
      <c r="E71" s="61">
        <f t="shared" si="1"/>
        <v>57302.399999999987</v>
      </c>
      <c r="F71" s="62"/>
      <c r="G71" s="61">
        <f t="shared" si="2"/>
        <v>0</v>
      </c>
      <c r="H71" s="61">
        <f t="shared" si="3"/>
        <v>55535.6</v>
      </c>
      <c r="I71" s="62"/>
      <c r="J71" s="61">
        <f t="shared" si="4"/>
        <v>0</v>
      </c>
      <c r="K71" s="61">
        <f t="shared" si="5"/>
        <v>55533</v>
      </c>
      <c r="L71" s="62"/>
      <c r="M71" s="61">
        <f t="shared" si="6"/>
        <v>0</v>
      </c>
      <c r="N71" s="61">
        <f t="shared" si="7"/>
        <v>55533</v>
      </c>
      <c r="Q71" s="61">
        <f t="shared" si="8"/>
        <v>55533</v>
      </c>
      <c r="R71" s="63"/>
      <c r="S71" s="26">
        <f t="shared" si="9"/>
        <v>0</v>
      </c>
      <c r="T71" s="61">
        <f t="shared" si="10"/>
        <v>55533</v>
      </c>
      <c r="U71" s="26">
        <f>IFERROR(VLOOKUP(A71,'[2]SY 2021-22 Final'!$A$9:$T$350,20,0),0)</f>
        <v>44699</v>
      </c>
      <c r="V71" s="26">
        <f t="shared" si="11"/>
        <v>10834</v>
      </c>
      <c r="W71" s="46">
        <f t="shared" si="12"/>
        <v>0.24237678695272824</v>
      </c>
    </row>
    <row r="72" spans="1:23" x14ac:dyDescent="0.25">
      <c r="A72" s="57" t="s">
        <v>161</v>
      </c>
      <c r="B72" s="2" t="s">
        <v>162</v>
      </c>
      <c r="C72" s="61">
        <f>_xlfn.IFNA(IF(VLOOKUP(A72,'[2]Title IA 2021-22 F'!A:F,6,0)=0,0,$B$5),0)</f>
        <v>10000</v>
      </c>
      <c r="D72" s="67">
        <f>IFERROR(VLOOKUP(A72,'[2]Title IA 2021-22 F'!A:F,6,0)/'[2]Title IA 2021-22 F'!$F$3,0)</f>
        <v>5.5712160966058669E-3</v>
      </c>
      <c r="E72" s="61">
        <f t="shared" si="1"/>
        <v>111862.99999999999</v>
      </c>
      <c r="F72" s="62"/>
      <c r="G72" s="61">
        <f t="shared" si="2"/>
        <v>0</v>
      </c>
      <c r="H72" s="61">
        <f t="shared" si="3"/>
        <v>108414</v>
      </c>
      <c r="I72" s="62"/>
      <c r="J72" s="61">
        <f t="shared" si="4"/>
        <v>0</v>
      </c>
      <c r="K72" s="61">
        <f t="shared" si="5"/>
        <v>108410</v>
      </c>
      <c r="L72" s="62"/>
      <c r="M72" s="61">
        <f t="shared" si="6"/>
        <v>0</v>
      </c>
      <c r="N72" s="61">
        <f t="shared" si="7"/>
        <v>108410</v>
      </c>
      <c r="Q72" s="61">
        <f t="shared" si="8"/>
        <v>108410</v>
      </c>
      <c r="R72" s="63"/>
      <c r="S72" s="26">
        <f t="shared" si="9"/>
        <v>0</v>
      </c>
      <c r="T72" s="61">
        <f t="shared" si="10"/>
        <v>108410</v>
      </c>
      <c r="U72" s="26">
        <f>IFERROR(VLOOKUP(A72,'[2]SY 2021-22 Final'!$A$9:$T$350,20,0),0)</f>
        <v>103838</v>
      </c>
      <c r="V72" s="26">
        <f t="shared" si="11"/>
        <v>4572</v>
      </c>
      <c r="W72" s="46">
        <f t="shared" si="12"/>
        <v>4.4030123846761304E-2</v>
      </c>
    </row>
    <row r="73" spans="1:23" x14ac:dyDescent="0.25">
      <c r="A73" s="57" t="s">
        <v>163</v>
      </c>
      <c r="B73" s="2" t="s">
        <v>164</v>
      </c>
      <c r="C73" s="61">
        <f>_xlfn.IFNA(IF(VLOOKUP(A73,'[2]Title IA 2021-22 F'!A:F,6,0)=0,0,$B$5),0)</f>
        <v>10000</v>
      </c>
      <c r="D73" s="67">
        <f>IFERROR(VLOOKUP(A73,'[2]Title IA 2021-22 F'!A:F,6,0)/'[2]Title IA 2021-22 F'!$F$3,0)</f>
        <v>6.5095156530878807E-5</v>
      </c>
      <c r="E73" s="61">
        <f t="shared" ref="E73:E136" si="13">IF(D73=0,0,ROUNDDOWN(D73*$C$1,1)+$C$1*$D$5)</f>
        <v>1306.9999999999852</v>
      </c>
      <c r="F73" s="62"/>
      <c r="G73" s="61">
        <f t="shared" ref="G73:G136" si="14">IF(AND($C73&lt;&gt;0,E73&lt;$B$5),$B$5,0)</f>
        <v>10000</v>
      </c>
      <c r="H73" s="61">
        <f t="shared" ref="H73:H136" si="15">ROUNDDOWN(IF(G73=0,IF(E73=$B$5,$B$5,E73*(1-$G$5)),G73),1)</f>
        <v>10000</v>
      </c>
      <c r="I73" s="62"/>
      <c r="J73" s="61">
        <f t="shared" ref="J73:J136" si="16">IF(AND($C73&lt;&gt;0,H73&lt;10000),10000,0)</f>
        <v>0</v>
      </c>
      <c r="K73" s="61">
        <f t="shared" ref="K73:K136" si="17">ROUNDDOWN(IF(J73=0,IF(H73=$B$5,$B$5,H73*(1-$J$5)),J73),0)</f>
        <v>10000</v>
      </c>
      <c r="L73" s="62"/>
      <c r="M73" s="61">
        <f t="shared" ref="M73:M136" si="18">IF(AND(C73&lt;&gt;0,K73&lt;10000),10000,0)</f>
        <v>0</v>
      </c>
      <c r="N73" s="61">
        <f t="shared" ref="N73:N136" si="19">IF(M73=0,IF(K73=$B$5,$B$5,K73*(1-$M$5)),M73)</f>
        <v>10000</v>
      </c>
      <c r="Q73" s="61">
        <f t="shared" ref="Q73:Q97" si="20">N73</f>
        <v>10000</v>
      </c>
      <c r="R73" s="63"/>
      <c r="S73" s="26">
        <f t="shared" ref="S73:S136" si="21">ROUND(IF(R73&gt;0,-(0.9-R73)*Q73,0),0)</f>
        <v>0</v>
      </c>
      <c r="T73" s="61">
        <f t="shared" ref="T73:T136" si="22">Q73+S73</f>
        <v>10000</v>
      </c>
      <c r="U73" s="26">
        <f>IFERROR(VLOOKUP(A73,'[2]SY 2021-22 Final'!$A$9:$T$350,20,0),0)</f>
        <v>10000</v>
      </c>
      <c r="V73" s="26">
        <f t="shared" ref="V73:V136" si="23">T73-U73</f>
        <v>0</v>
      </c>
      <c r="W73" s="46">
        <f t="shared" ref="W73:W136" si="24">IFERROR(V73/U73,0)</f>
        <v>0</v>
      </c>
    </row>
    <row r="74" spans="1:23" x14ac:dyDescent="0.25">
      <c r="A74" s="57" t="s">
        <v>165</v>
      </c>
      <c r="B74" s="2" t="s">
        <v>166</v>
      </c>
      <c r="C74" s="61">
        <f>_xlfn.IFNA(IF(VLOOKUP(A74,'[2]Title IA 2021-22 F'!A:F,6,0)=0,0,$B$5),0)</f>
        <v>10000</v>
      </c>
      <c r="D74" s="67">
        <f>IFERROR(VLOOKUP(A74,'[2]Title IA 2021-22 F'!A:F,6,0)/'[2]Title IA 2021-22 F'!$F$3,0)</f>
        <v>1.2622758192826658E-3</v>
      </c>
      <c r="E74" s="61">
        <f t="shared" si="13"/>
        <v>25344.899999999987</v>
      </c>
      <c r="F74" s="62"/>
      <c r="G74" s="61">
        <f t="shared" si="14"/>
        <v>0</v>
      </c>
      <c r="H74" s="61">
        <f t="shared" si="15"/>
        <v>24563.4</v>
      </c>
      <c r="I74" s="62"/>
      <c r="J74" s="61">
        <f t="shared" si="16"/>
        <v>0</v>
      </c>
      <c r="K74" s="61">
        <f t="shared" si="17"/>
        <v>24562</v>
      </c>
      <c r="L74" s="62"/>
      <c r="M74" s="61">
        <f t="shared" si="18"/>
        <v>0</v>
      </c>
      <c r="N74" s="61">
        <f t="shared" si="19"/>
        <v>24562</v>
      </c>
      <c r="Q74" s="61">
        <f t="shared" si="20"/>
        <v>24562</v>
      </c>
      <c r="R74" s="63"/>
      <c r="S74" s="26">
        <f t="shared" si="21"/>
        <v>0</v>
      </c>
      <c r="T74" s="61">
        <f t="shared" si="22"/>
        <v>24562</v>
      </c>
      <c r="U74" s="26">
        <f>IFERROR(VLOOKUP(A74,'[2]SY 2021-22 Final'!$A$9:$T$350,20,0),0)</f>
        <v>13444</v>
      </c>
      <c r="V74" s="26">
        <f t="shared" si="23"/>
        <v>11118</v>
      </c>
      <c r="W74" s="46">
        <f t="shared" si="24"/>
        <v>0.82698601606664679</v>
      </c>
    </row>
    <row r="75" spans="1:23" x14ac:dyDescent="0.25">
      <c r="A75" s="57" t="s">
        <v>167</v>
      </c>
      <c r="B75" s="2" t="s">
        <v>168</v>
      </c>
      <c r="C75" s="61">
        <f>_xlfn.IFNA(IF(VLOOKUP(A75,'[2]Title IA 2021-22 F'!A:F,6,0)=0,0,$B$5),0)</f>
        <v>10000</v>
      </c>
      <c r="D75" s="67">
        <f>IFERROR(VLOOKUP(A75,'[2]Title IA 2021-22 F'!A:F,6,0)/'[2]Title IA 2021-22 F'!$F$3,0)</f>
        <v>1.2934122493977428E-2</v>
      </c>
      <c r="E75" s="61">
        <f t="shared" si="13"/>
        <v>259700.89999999997</v>
      </c>
      <c r="F75" s="62"/>
      <c r="G75" s="61">
        <f t="shared" si="14"/>
        <v>0</v>
      </c>
      <c r="H75" s="61">
        <f t="shared" si="15"/>
        <v>251693.8</v>
      </c>
      <c r="I75" s="62"/>
      <c r="J75" s="61">
        <f t="shared" si="16"/>
        <v>0</v>
      </c>
      <c r="K75" s="61">
        <f t="shared" si="17"/>
        <v>251686</v>
      </c>
      <c r="L75" s="62"/>
      <c r="M75" s="61">
        <f t="shared" si="18"/>
        <v>0</v>
      </c>
      <c r="N75" s="61">
        <f t="shared" si="19"/>
        <v>251686</v>
      </c>
      <c r="Q75" s="61">
        <f t="shared" si="20"/>
        <v>251686</v>
      </c>
      <c r="R75" s="63"/>
      <c r="S75" s="26">
        <f t="shared" si="21"/>
        <v>0</v>
      </c>
      <c r="T75" s="61">
        <f t="shared" si="22"/>
        <v>251686</v>
      </c>
      <c r="U75" s="26">
        <f>IFERROR(VLOOKUP(A75,'[2]SY 2021-22 Final'!$A$9:$T$350,20,0),0)</f>
        <v>204522</v>
      </c>
      <c r="V75" s="26">
        <f t="shared" si="23"/>
        <v>47164</v>
      </c>
      <c r="W75" s="46">
        <f t="shared" si="24"/>
        <v>0.23060599837670276</v>
      </c>
    </row>
    <row r="76" spans="1:23" x14ac:dyDescent="0.25">
      <c r="A76" s="57" t="s">
        <v>169</v>
      </c>
      <c r="B76" s="2" t="s">
        <v>170</v>
      </c>
      <c r="C76" s="61">
        <f>_xlfn.IFNA(IF(VLOOKUP(A76,'[2]Title IA 2021-22 F'!A:F,6,0)=0,0,$B$5),0)</f>
        <v>10000</v>
      </c>
      <c r="D76" s="67">
        <f>IFERROR(VLOOKUP(A76,'[2]Title IA 2021-22 F'!A:F,6,0)/'[2]Title IA 2021-22 F'!$F$3,0)</f>
        <v>2.6390629720363539E-3</v>
      </c>
      <c r="E76" s="61">
        <f t="shared" si="13"/>
        <v>52988.999999999985</v>
      </c>
      <c r="F76" s="62"/>
      <c r="G76" s="61">
        <f t="shared" si="14"/>
        <v>0</v>
      </c>
      <c r="H76" s="61">
        <f t="shared" si="15"/>
        <v>51355.199999999997</v>
      </c>
      <c r="I76" s="62"/>
      <c r="J76" s="61">
        <f t="shared" si="16"/>
        <v>0</v>
      </c>
      <c r="K76" s="61">
        <f t="shared" si="17"/>
        <v>51353</v>
      </c>
      <c r="L76" s="62"/>
      <c r="M76" s="61">
        <f t="shared" si="18"/>
        <v>0</v>
      </c>
      <c r="N76" s="61">
        <f t="shared" si="19"/>
        <v>51353</v>
      </c>
      <c r="Q76" s="61">
        <f t="shared" si="20"/>
        <v>51353</v>
      </c>
      <c r="R76" s="63"/>
      <c r="S76" s="26">
        <f t="shared" si="21"/>
        <v>0</v>
      </c>
      <c r="T76" s="61">
        <f t="shared" si="22"/>
        <v>51353</v>
      </c>
      <c r="U76" s="26">
        <f>IFERROR(VLOOKUP(A76,'[2]SY 2021-22 Final'!$A$9:$T$350,20,0),0)</f>
        <v>50651</v>
      </c>
      <c r="V76" s="26">
        <f t="shared" si="23"/>
        <v>702</v>
      </c>
      <c r="W76" s="46">
        <f t="shared" si="24"/>
        <v>1.3859548676235414E-2</v>
      </c>
    </row>
    <row r="77" spans="1:23" x14ac:dyDescent="0.25">
      <c r="A77" s="57" t="s">
        <v>171</v>
      </c>
      <c r="B77" s="2" t="s">
        <v>172</v>
      </c>
      <c r="C77" s="61">
        <f>_xlfn.IFNA(IF(VLOOKUP(A77,'[2]Title IA 2021-22 F'!A:F,6,0)=0,0,$B$5),0)</f>
        <v>10000</v>
      </c>
      <c r="D77" s="67">
        <f>IFERROR(VLOOKUP(A77,'[2]Title IA 2021-22 F'!A:F,6,0)/'[2]Title IA 2021-22 F'!$F$3,0)</f>
        <v>1.6810497278771338E-3</v>
      </c>
      <c r="E77" s="61">
        <f t="shared" si="13"/>
        <v>33753.299999999988</v>
      </c>
      <c r="F77" s="62"/>
      <c r="G77" s="61">
        <f t="shared" si="14"/>
        <v>0</v>
      </c>
      <c r="H77" s="61">
        <f t="shared" si="15"/>
        <v>32712.6</v>
      </c>
      <c r="I77" s="62"/>
      <c r="J77" s="61">
        <f t="shared" si="16"/>
        <v>0</v>
      </c>
      <c r="K77" s="61">
        <f t="shared" si="17"/>
        <v>32711</v>
      </c>
      <c r="L77" s="62"/>
      <c r="M77" s="61">
        <f t="shared" si="18"/>
        <v>0</v>
      </c>
      <c r="N77" s="61">
        <f t="shared" si="19"/>
        <v>32711</v>
      </c>
      <c r="Q77" s="61">
        <f t="shared" si="20"/>
        <v>32711</v>
      </c>
      <c r="R77" s="63"/>
      <c r="S77" s="26">
        <f t="shared" si="21"/>
        <v>0</v>
      </c>
      <c r="T77" s="61">
        <f t="shared" si="22"/>
        <v>32711</v>
      </c>
      <c r="U77" s="26">
        <f>IFERROR(VLOOKUP(A77,'[2]SY 2021-22 Final'!$A$9:$T$350,20,0),0)</f>
        <v>31331</v>
      </c>
      <c r="V77" s="26">
        <f t="shared" si="23"/>
        <v>1380</v>
      </c>
      <c r="W77" s="46">
        <f t="shared" si="24"/>
        <v>4.4045833200344706E-2</v>
      </c>
    </row>
    <row r="78" spans="1:23" x14ac:dyDescent="0.25">
      <c r="A78" s="57" t="s">
        <v>173</v>
      </c>
      <c r="B78" s="2" t="s">
        <v>174</v>
      </c>
      <c r="C78" s="61">
        <f>_xlfn.IFNA(IF(VLOOKUP(A78,'[2]Title IA 2021-22 F'!A:F,6,0)=0,0,$B$5),0)</f>
        <v>10000</v>
      </c>
      <c r="D78" s="67">
        <f>IFERROR(VLOOKUP(A78,'[2]Title IA 2021-22 F'!A:F,6,0)/'[2]Title IA 2021-22 F'!$F$3,0)</f>
        <v>1.7381234528703908E-4</v>
      </c>
      <c r="E78" s="61">
        <f t="shared" si="13"/>
        <v>3489.8999999999855</v>
      </c>
      <c r="F78" s="62"/>
      <c r="G78" s="61">
        <f t="shared" si="14"/>
        <v>10000</v>
      </c>
      <c r="H78" s="61">
        <f t="shared" si="15"/>
        <v>10000</v>
      </c>
      <c r="I78" s="62"/>
      <c r="J78" s="61">
        <f t="shared" si="16"/>
        <v>0</v>
      </c>
      <c r="K78" s="61">
        <f t="shared" si="17"/>
        <v>10000</v>
      </c>
      <c r="L78" s="62"/>
      <c r="M78" s="61">
        <f t="shared" si="18"/>
        <v>0</v>
      </c>
      <c r="N78" s="61">
        <f t="shared" si="19"/>
        <v>10000</v>
      </c>
      <c r="Q78" s="61">
        <f t="shared" si="20"/>
        <v>10000</v>
      </c>
      <c r="R78" s="63"/>
      <c r="S78" s="26">
        <f t="shared" si="21"/>
        <v>0</v>
      </c>
      <c r="T78" s="61">
        <f t="shared" si="22"/>
        <v>10000</v>
      </c>
      <c r="U78" s="26">
        <f>IFERROR(VLOOKUP(A78,'[2]SY 2021-22 Final'!$A$9:$T$350,20,0),0)</f>
        <v>10000</v>
      </c>
      <c r="V78" s="26">
        <f t="shared" si="23"/>
        <v>0</v>
      </c>
      <c r="W78" s="46">
        <f t="shared" si="24"/>
        <v>0</v>
      </c>
    </row>
    <row r="79" spans="1:23" x14ac:dyDescent="0.25">
      <c r="A79" s="57" t="s">
        <v>175</v>
      </c>
      <c r="B79" s="2" t="s">
        <v>176</v>
      </c>
      <c r="C79" s="61">
        <f>_xlfn.IFNA(IF(VLOOKUP(A79,'[2]Title IA 2021-22 F'!A:F,6,0)=0,0,$B$5),0)</f>
        <v>10000</v>
      </c>
      <c r="D79" s="67">
        <f>IFERROR(VLOOKUP(A79,'[2]Title IA 2021-22 F'!A:F,6,0)/'[2]Title IA 2021-22 F'!$F$3,0)</f>
        <v>6.338570389761199E-4</v>
      </c>
      <c r="E79" s="61">
        <f t="shared" si="13"/>
        <v>12726.999999999985</v>
      </c>
      <c r="F79" s="62"/>
      <c r="G79" s="61">
        <f t="shared" si="14"/>
        <v>0</v>
      </c>
      <c r="H79" s="61">
        <f t="shared" si="15"/>
        <v>12334.6</v>
      </c>
      <c r="I79" s="62"/>
      <c r="J79" s="61">
        <f t="shared" si="16"/>
        <v>0</v>
      </c>
      <c r="K79" s="61">
        <f t="shared" si="17"/>
        <v>12334</v>
      </c>
      <c r="L79" s="62"/>
      <c r="M79" s="61">
        <f t="shared" si="18"/>
        <v>0</v>
      </c>
      <c r="N79" s="61">
        <f t="shared" si="19"/>
        <v>12334</v>
      </c>
      <c r="Q79" s="61">
        <f t="shared" si="20"/>
        <v>12334</v>
      </c>
      <c r="R79" s="63"/>
      <c r="S79" s="26">
        <f t="shared" si="21"/>
        <v>0</v>
      </c>
      <c r="T79" s="61">
        <f t="shared" si="22"/>
        <v>12334</v>
      </c>
      <c r="U79" s="26">
        <f>IFERROR(VLOOKUP(A79,'[2]SY 2021-22 Final'!$A$9:$T$350,20,0),0)</f>
        <v>12516</v>
      </c>
      <c r="V79" s="26">
        <f t="shared" si="23"/>
        <v>-182</v>
      </c>
      <c r="W79" s="46">
        <f t="shared" si="24"/>
        <v>-1.45413870246085E-2</v>
      </c>
    </row>
    <row r="80" spans="1:23" x14ac:dyDescent="0.25">
      <c r="A80" s="57" t="s">
        <v>177</v>
      </c>
      <c r="B80" s="2" t="s">
        <v>178</v>
      </c>
      <c r="C80" s="61">
        <f>_xlfn.IFNA(IF(VLOOKUP(A80,'[2]Title IA 2021-22 F'!A:F,6,0)=0,0,$B$5),0)</f>
        <v>10000</v>
      </c>
      <c r="D80" s="67">
        <f>IFERROR(VLOOKUP(A80,'[2]Title IA 2021-22 F'!A:F,6,0)/'[2]Title IA 2021-22 F'!$F$3,0)</f>
        <v>1.8491279092434601E-3</v>
      </c>
      <c r="E80" s="61">
        <f t="shared" si="13"/>
        <v>37128.099999999984</v>
      </c>
      <c r="F80" s="62"/>
      <c r="G80" s="61">
        <f t="shared" si="14"/>
        <v>0</v>
      </c>
      <c r="H80" s="61">
        <f t="shared" si="15"/>
        <v>35983.300000000003</v>
      </c>
      <c r="I80" s="62"/>
      <c r="J80" s="61">
        <f t="shared" si="16"/>
        <v>0</v>
      </c>
      <c r="K80" s="61">
        <f t="shared" si="17"/>
        <v>35982</v>
      </c>
      <c r="L80" s="62"/>
      <c r="M80" s="61">
        <f t="shared" si="18"/>
        <v>0</v>
      </c>
      <c r="N80" s="61">
        <f t="shared" si="19"/>
        <v>35982</v>
      </c>
      <c r="Q80" s="61">
        <f t="shared" si="20"/>
        <v>35982</v>
      </c>
      <c r="R80" s="63"/>
      <c r="S80" s="26">
        <f t="shared" si="21"/>
        <v>0</v>
      </c>
      <c r="T80" s="61">
        <f t="shared" si="22"/>
        <v>35982</v>
      </c>
      <c r="U80" s="26">
        <f>IFERROR(VLOOKUP(A80,'[2]SY 2021-22 Final'!$A$9:$T$350,20,0),0)</f>
        <v>39949</v>
      </c>
      <c r="V80" s="26">
        <f t="shared" si="23"/>
        <v>-3967</v>
      </c>
      <c r="W80" s="46">
        <f t="shared" si="24"/>
        <v>-9.9301609552179024E-2</v>
      </c>
    </row>
    <row r="81" spans="1:23" x14ac:dyDescent="0.25">
      <c r="A81" s="57" t="s">
        <v>179</v>
      </c>
      <c r="B81" s="2" t="s">
        <v>180</v>
      </c>
      <c r="C81" s="61">
        <f>_xlfn.IFNA(IF(VLOOKUP(A81,'[2]Title IA 2021-22 F'!A:F,6,0)=0,0,$B$5),0)</f>
        <v>10000</v>
      </c>
      <c r="D81" s="67">
        <f>IFERROR(VLOOKUP(A81,'[2]Title IA 2021-22 F'!A:F,6,0)/'[2]Title IA 2021-22 F'!$F$3,0)</f>
        <v>2.2042062131705426E-3</v>
      </c>
      <c r="E81" s="61">
        <f t="shared" si="13"/>
        <v>44257.599999999984</v>
      </c>
      <c r="F81" s="62"/>
      <c r="G81" s="61">
        <f t="shared" si="14"/>
        <v>0</v>
      </c>
      <c r="H81" s="61">
        <f t="shared" si="15"/>
        <v>42893</v>
      </c>
      <c r="I81" s="62"/>
      <c r="J81" s="61">
        <f t="shared" si="16"/>
        <v>0</v>
      </c>
      <c r="K81" s="61">
        <f t="shared" si="17"/>
        <v>42891</v>
      </c>
      <c r="L81" s="62"/>
      <c r="M81" s="61">
        <f t="shared" si="18"/>
        <v>0</v>
      </c>
      <c r="N81" s="61">
        <f t="shared" si="19"/>
        <v>42891</v>
      </c>
      <c r="Q81" s="61">
        <f t="shared" si="20"/>
        <v>42891</v>
      </c>
      <c r="R81" s="63"/>
      <c r="S81" s="26">
        <f t="shared" si="21"/>
        <v>0</v>
      </c>
      <c r="T81" s="61">
        <f t="shared" si="22"/>
        <v>42891</v>
      </c>
      <c r="U81" s="26">
        <f>IFERROR(VLOOKUP(A81,'[2]SY 2021-22 Final'!$A$9:$T$350,20,0),0)</f>
        <v>41082</v>
      </c>
      <c r="V81" s="26">
        <f t="shared" si="23"/>
        <v>1809</v>
      </c>
      <c r="W81" s="46">
        <f t="shared" si="24"/>
        <v>4.4033883452606983E-2</v>
      </c>
    </row>
    <row r="82" spans="1:23" x14ac:dyDescent="0.25">
      <c r="A82" s="57" t="s">
        <v>181</v>
      </c>
      <c r="B82" s="2" t="s">
        <v>182</v>
      </c>
      <c r="C82" s="61">
        <f>_xlfn.IFNA(IF(VLOOKUP(A82,'[2]Title IA 2021-22 F'!A:F,6,0)=0,0,$B$5),0)</f>
        <v>10000</v>
      </c>
      <c r="D82" s="67">
        <f>IFERROR(VLOOKUP(A82,'[2]Title IA 2021-22 F'!A:F,6,0)/'[2]Title IA 2021-22 F'!$F$3,0)</f>
        <v>3.9954806470967995E-4</v>
      </c>
      <c r="E82" s="61">
        <f t="shared" si="13"/>
        <v>8022.3999999999851</v>
      </c>
      <c r="F82" s="62"/>
      <c r="G82" s="61">
        <f t="shared" si="14"/>
        <v>10000</v>
      </c>
      <c r="H82" s="61">
        <f t="shared" si="15"/>
        <v>10000</v>
      </c>
      <c r="I82" s="62"/>
      <c r="J82" s="61">
        <f t="shared" si="16"/>
        <v>0</v>
      </c>
      <c r="K82" s="61">
        <f t="shared" si="17"/>
        <v>10000</v>
      </c>
      <c r="L82" s="62"/>
      <c r="M82" s="61">
        <f t="shared" si="18"/>
        <v>0</v>
      </c>
      <c r="N82" s="61">
        <f t="shared" si="19"/>
        <v>10000</v>
      </c>
      <c r="Q82" s="61">
        <f t="shared" si="20"/>
        <v>10000</v>
      </c>
      <c r="R82" s="63"/>
      <c r="S82" s="26">
        <f t="shared" si="21"/>
        <v>0</v>
      </c>
      <c r="T82" s="61">
        <f t="shared" si="22"/>
        <v>10000</v>
      </c>
      <c r="U82" s="26">
        <f>IFERROR(VLOOKUP(A82,'[2]SY 2021-22 Final'!$A$9:$T$350,20,0),0)</f>
        <v>10000</v>
      </c>
      <c r="V82" s="26">
        <f t="shared" si="23"/>
        <v>0</v>
      </c>
      <c r="W82" s="46">
        <f t="shared" si="24"/>
        <v>0</v>
      </c>
    </row>
    <row r="83" spans="1:23" x14ac:dyDescent="0.25">
      <c r="A83" s="57" t="s">
        <v>183</v>
      </c>
      <c r="B83" s="2" t="s">
        <v>184</v>
      </c>
      <c r="C83" s="61">
        <f>_xlfn.IFNA(IF(VLOOKUP(A83,'[2]Title IA 2021-22 F'!A:F,6,0)=0,0,$B$5),0)</f>
        <v>10000</v>
      </c>
      <c r="D83" s="67">
        <f>IFERROR(VLOOKUP(A83,'[2]Title IA 2021-22 F'!A:F,6,0)/'[2]Title IA 2021-22 F'!$F$3,0)</f>
        <v>1.2431863317365779E-2</v>
      </c>
      <c r="E83" s="61">
        <f t="shared" si="13"/>
        <v>249616.19999999998</v>
      </c>
      <c r="F83" s="62"/>
      <c r="G83" s="61">
        <f t="shared" si="14"/>
        <v>0</v>
      </c>
      <c r="H83" s="61">
        <f t="shared" si="15"/>
        <v>241920</v>
      </c>
      <c r="I83" s="62"/>
      <c r="J83" s="61">
        <f t="shared" si="16"/>
        <v>0</v>
      </c>
      <c r="K83" s="61">
        <f t="shared" si="17"/>
        <v>241912</v>
      </c>
      <c r="L83" s="62"/>
      <c r="M83" s="61">
        <f t="shared" si="18"/>
        <v>0</v>
      </c>
      <c r="N83" s="61">
        <f t="shared" si="19"/>
        <v>241912</v>
      </c>
      <c r="Q83" s="61">
        <f t="shared" si="20"/>
        <v>241912</v>
      </c>
      <c r="R83" s="63"/>
      <c r="S83" s="26">
        <f t="shared" si="21"/>
        <v>0</v>
      </c>
      <c r="T83" s="61">
        <f t="shared" si="22"/>
        <v>241912</v>
      </c>
      <c r="U83" s="26">
        <f>IFERROR(VLOOKUP(A83,'[2]SY 2021-22 Final'!$A$9:$T$350,20,0),0)</f>
        <v>231506</v>
      </c>
      <c r="V83" s="26">
        <f t="shared" si="23"/>
        <v>10406</v>
      </c>
      <c r="W83" s="46">
        <f t="shared" si="24"/>
        <v>4.4949158985080298E-2</v>
      </c>
    </row>
    <row r="84" spans="1:23" x14ac:dyDescent="0.25">
      <c r="A84" s="57" t="s">
        <v>185</v>
      </c>
      <c r="B84" s="2" t="s">
        <v>186</v>
      </c>
      <c r="C84" s="61">
        <f>_xlfn.IFNA(IF(VLOOKUP(A84,'[2]Title IA 2021-22 F'!A:F,6,0)=0,0,$B$5),0)</f>
        <v>10000</v>
      </c>
      <c r="D84" s="67">
        <f>IFERROR(VLOOKUP(A84,'[2]Title IA 2021-22 F'!A:F,6,0)/'[2]Title IA 2021-22 F'!$F$3,0)</f>
        <v>2.7247355396801943E-2</v>
      </c>
      <c r="E84" s="61">
        <f t="shared" si="13"/>
        <v>547092.69999999995</v>
      </c>
      <c r="F84" s="62"/>
      <c r="G84" s="61">
        <f t="shared" si="14"/>
        <v>0</v>
      </c>
      <c r="H84" s="61">
        <f t="shared" si="15"/>
        <v>530224.80000000005</v>
      </c>
      <c r="I84" s="62"/>
      <c r="J84" s="61">
        <f t="shared" si="16"/>
        <v>0</v>
      </c>
      <c r="K84" s="61">
        <f t="shared" si="17"/>
        <v>530209</v>
      </c>
      <c r="L84" s="62"/>
      <c r="M84" s="61">
        <f t="shared" si="18"/>
        <v>0</v>
      </c>
      <c r="N84" s="61">
        <f t="shared" si="19"/>
        <v>530209</v>
      </c>
      <c r="Q84" s="61">
        <f t="shared" si="20"/>
        <v>530209</v>
      </c>
      <c r="R84" s="63"/>
      <c r="S84" s="26">
        <f t="shared" si="21"/>
        <v>0</v>
      </c>
      <c r="T84" s="61">
        <f t="shared" si="22"/>
        <v>530209</v>
      </c>
      <c r="U84" s="26">
        <f>IFERROR(VLOOKUP(A84,'[2]SY 2021-22 Final'!$A$9:$T$350,20,0),0)</f>
        <v>412326</v>
      </c>
      <c r="V84" s="26">
        <f t="shared" si="23"/>
        <v>117883</v>
      </c>
      <c r="W84" s="46">
        <f t="shared" si="24"/>
        <v>0.28589756648865217</v>
      </c>
    </row>
    <row r="85" spans="1:23" x14ac:dyDescent="0.25">
      <c r="A85" s="57" t="s">
        <v>187</v>
      </c>
      <c r="B85" s="2" t="s">
        <v>188</v>
      </c>
      <c r="C85" s="61">
        <f>_xlfn.IFNA(IF(VLOOKUP(A85,'[2]Title IA 2021-22 F'!A:F,6,0)=0,0,$B$5),0)</f>
        <v>10000</v>
      </c>
      <c r="D85" s="67">
        <f>IFERROR(VLOOKUP(A85,'[2]Title IA 2021-22 F'!A:F,6,0)/'[2]Title IA 2021-22 F'!$F$3,0)</f>
        <v>8.894751900441479E-5</v>
      </c>
      <c r="E85" s="61">
        <f t="shared" si="13"/>
        <v>1785.8999999999853</v>
      </c>
      <c r="F85" s="62"/>
      <c r="G85" s="61">
        <f t="shared" si="14"/>
        <v>10000</v>
      </c>
      <c r="H85" s="61">
        <f t="shared" si="15"/>
        <v>10000</v>
      </c>
      <c r="I85" s="62"/>
      <c r="J85" s="61">
        <f t="shared" si="16"/>
        <v>0</v>
      </c>
      <c r="K85" s="61">
        <f t="shared" si="17"/>
        <v>10000</v>
      </c>
      <c r="L85" s="62"/>
      <c r="M85" s="61">
        <f t="shared" si="18"/>
        <v>0</v>
      </c>
      <c r="N85" s="61">
        <f t="shared" si="19"/>
        <v>10000</v>
      </c>
      <c r="Q85" s="61">
        <f t="shared" si="20"/>
        <v>10000</v>
      </c>
      <c r="R85" s="63"/>
      <c r="S85" s="26">
        <f t="shared" si="21"/>
        <v>0</v>
      </c>
      <c r="T85" s="61">
        <f t="shared" si="22"/>
        <v>10000</v>
      </c>
      <c r="U85" s="26">
        <f>IFERROR(VLOOKUP(A85,'[2]SY 2021-22 Final'!$A$9:$T$350,20,0),0)</f>
        <v>10000</v>
      </c>
      <c r="V85" s="26">
        <f t="shared" si="23"/>
        <v>0</v>
      </c>
      <c r="W85" s="46">
        <f t="shared" si="24"/>
        <v>0</v>
      </c>
    </row>
    <row r="86" spans="1:23" x14ac:dyDescent="0.25">
      <c r="A86" s="57" t="s">
        <v>189</v>
      </c>
      <c r="B86" s="2" t="s">
        <v>190</v>
      </c>
      <c r="C86" s="61">
        <f>_xlfn.IFNA(IF(VLOOKUP(A86,'[2]Title IA 2021-22 F'!A:F,6,0)=0,0,$B$5),0)</f>
        <v>10000</v>
      </c>
      <c r="D86" s="67">
        <f>IFERROR(VLOOKUP(A86,'[2]Title IA 2021-22 F'!A:F,6,0)/'[2]Title IA 2021-22 F'!$F$3,0)</f>
        <v>2.7066637262748466E-2</v>
      </c>
      <c r="E86" s="61">
        <f t="shared" si="13"/>
        <v>543464.1</v>
      </c>
      <c r="F86" s="62"/>
      <c r="G86" s="61">
        <f t="shared" si="14"/>
        <v>0</v>
      </c>
      <c r="H86" s="61">
        <f t="shared" si="15"/>
        <v>526708.1</v>
      </c>
      <c r="I86" s="62"/>
      <c r="J86" s="61">
        <f t="shared" si="16"/>
        <v>0</v>
      </c>
      <c r="K86" s="61">
        <f t="shared" si="17"/>
        <v>526692</v>
      </c>
      <c r="L86" s="62"/>
      <c r="M86" s="61">
        <f t="shared" si="18"/>
        <v>0</v>
      </c>
      <c r="N86" s="61">
        <f t="shared" si="19"/>
        <v>526692</v>
      </c>
      <c r="Q86" s="61">
        <f t="shared" si="20"/>
        <v>526692</v>
      </c>
      <c r="R86" s="63"/>
      <c r="S86" s="26">
        <f t="shared" si="21"/>
        <v>0</v>
      </c>
      <c r="T86" s="61">
        <f t="shared" si="22"/>
        <v>526692</v>
      </c>
      <c r="U86" s="26">
        <f>IFERROR(VLOOKUP(A86,'[2]SY 2021-22 Final'!$A$9:$T$350,20,0),0)</f>
        <v>532675</v>
      </c>
      <c r="V86" s="26">
        <f t="shared" si="23"/>
        <v>-5983</v>
      </c>
      <c r="W86" s="46">
        <f t="shared" si="24"/>
        <v>-1.1231989487023045E-2</v>
      </c>
    </row>
    <row r="87" spans="1:23" x14ac:dyDescent="0.25">
      <c r="A87" s="57" t="s">
        <v>191</v>
      </c>
      <c r="B87" s="2" t="s">
        <v>192</v>
      </c>
      <c r="C87" s="61">
        <f>_xlfn.IFNA(IF(VLOOKUP(A87,'[2]Title IA 2021-22 F'!A:F,6,0)=0,0,$B$5),0)</f>
        <v>10000</v>
      </c>
      <c r="D87" s="67">
        <f>IFERROR(VLOOKUP(A87,'[2]Title IA 2021-22 F'!A:F,6,0)/'[2]Title IA 2021-22 F'!$F$3,0)</f>
        <v>4.1661020141350738E-3</v>
      </c>
      <c r="E87" s="61">
        <f t="shared" si="13"/>
        <v>83649.999999999985</v>
      </c>
      <c r="F87" s="62"/>
      <c r="G87" s="61">
        <f t="shared" si="14"/>
        <v>0</v>
      </c>
      <c r="H87" s="61">
        <f t="shared" si="15"/>
        <v>81070.899999999994</v>
      </c>
      <c r="I87" s="62"/>
      <c r="J87" s="61">
        <f t="shared" si="16"/>
        <v>0</v>
      </c>
      <c r="K87" s="61">
        <f t="shared" si="17"/>
        <v>81068</v>
      </c>
      <c r="L87" s="62"/>
      <c r="M87" s="61">
        <f t="shared" si="18"/>
        <v>0</v>
      </c>
      <c r="N87" s="61">
        <f t="shared" si="19"/>
        <v>81068</v>
      </c>
      <c r="Q87" s="61">
        <f t="shared" si="20"/>
        <v>81068</v>
      </c>
      <c r="R87" s="63"/>
      <c r="S87" s="26">
        <f t="shared" si="21"/>
        <v>0</v>
      </c>
      <c r="T87" s="61">
        <f t="shared" si="22"/>
        <v>81068</v>
      </c>
      <c r="U87" s="26">
        <f>IFERROR(VLOOKUP(A87,'[2]SY 2021-22 Final'!$A$9:$T$350,20,0),0)</f>
        <v>71810</v>
      </c>
      <c r="V87" s="26">
        <f t="shared" si="23"/>
        <v>9258</v>
      </c>
      <c r="W87" s="46">
        <f t="shared" si="24"/>
        <v>0.12892354825233254</v>
      </c>
    </row>
    <row r="88" spans="1:23" x14ac:dyDescent="0.25">
      <c r="A88" s="57" t="s">
        <v>193</v>
      </c>
      <c r="B88" s="2" t="s">
        <v>194</v>
      </c>
      <c r="C88" s="61">
        <f>_xlfn.IFNA(IF(VLOOKUP(A88,'[2]Title IA 2021-22 F'!A:F,6,0)=0,0,$B$5),0)</f>
        <v>10000</v>
      </c>
      <c r="D88" s="67">
        <f>IFERROR(VLOOKUP(A88,'[2]Title IA 2021-22 F'!A:F,6,0)/'[2]Title IA 2021-22 F'!$F$3,0)</f>
        <v>2.3045260907457433E-3</v>
      </c>
      <c r="E88" s="61">
        <f t="shared" si="13"/>
        <v>46271.899999999987</v>
      </c>
      <c r="F88" s="62"/>
      <c r="G88" s="61">
        <f t="shared" si="14"/>
        <v>0</v>
      </c>
      <c r="H88" s="61">
        <f t="shared" si="15"/>
        <v>44845.2</v>
      </c>
      <c r="I88" s="62"/>
      <c r="J88" s="61">
        <f t="shared" si="16"/>
        <v>0</v>
      </c>
      <c r="K88" s="61">
        <f t="shared" si="17"/>
        <v>44843</v>
      </c>
      <c r="L88" s="62"/>
      <c r="M88" s="61">
        <f t="shared" si="18"/>
        <v>0</v>
      </c>
      <c r="N88" s="61">
        <f t="shared" si="19"/>
        <v>44843</v>
      </c>
      <c r="Q88" s="61">
        <f t="shared" si="20"/>
        <v>44843</v>
      </c>
      <c r="R88" s="63"/>
      <c r="S88" s="26">
        <f t="shared" si="21"/>
        <v>0</v>
      </c>
      <c r="T88" s="61">
        <f t="shared" si="22"/>
        <v>44843</v>
      </c>
      <c r="U88" s="26">
        <f>IFERROR(VLOOKUP(A88,'[2]SY 2021-22 Final'!$A$9:$T$350,20,0),0)</f>
        <v>39053</v>
      </c>
      <c r="V88" s="26">
        <f t="shared" si="23"/>
        <v>5790</v>
      </c>
      <c r="W88" s="46">
        <f t="shared" si="24"/>
        <v>0.14826005684582491</v>
      </c>
    </row>
    <row r="89" spans="1:23" x14ac:dyDescent="0.25">
      <c r="A89" s="57" t="s">
        <v>195</v>
      </c>
      <c r="B89" s="2" t="s">
        <v>196</v>
      </c>
      <c r="C89" s="61">
        <f>_xlfn.IFNA(IF(VLOOKUP(A89,'[2]Title IA 2021-22 F'!A:F,6,0)=0,0,$B$5),0)</f>
        <v>10000</v>
      </c>
      <c r="D89" s="67">
        <f>IFERROR(VLOOKUP(A89,'[2]Title IA 2021-22 F'!A:F,6,0)/'[2]Title IA 2021-22 F'!$F$3,0)</f>
        <v>1.5529267528537362E-3</v>
      </c>
      <c r="E89" s="61">
        <f t="shared" si="13"/>
        <v>31180.799999999985</v>
      </c>
      <c r="F89" s="62"/>
      <c r="G89" s="61">
        <f t="shared" si="14"/>
        <v>0</v>
      </c>
      <c r="H89" s="61">
        <f t="shared" si="15"/>
        <v>30219.4</v>
      </c>
      <c r="I89" s="62"/>
      <c r="J89" s="61">
        <f t="shared" si="16"/>
        <v>0</v>
      </c>
      <c r="K89" s="61">
        <f t="shared" si="17"/>
        <v>30218</v>
      </c>
      <c r="L89" s="62"/>
      <c r="M89" s="61">
        <f t="shared" si="18"/>
        <v>0</v>
      </c>
      <c r="N89" s="61">
        <f t="shared" si="19"/>
        <v>30218</v>
      </c>
      <c r="Q89" s="61">
        <f t="shared" si="20"/>
        <v>30218</v>
      </c>
      <c r="R89" s="63"/>
      <c r="S89" s="26">
        <f t="shared" si="21"/>
        <v>0</v>
      </c>
      <c r="T89" s="61">
        <f t="shared" si="22"/>
        <v>30218</v>
      </c>
      <c r="U89" s="26">
        <f>IFERROR(VLOOKUP(A89,'[2]SY 2021-22 Final'!$A$9:$T$350,20,0),0)</f>
        <v>13212</v>
      </c>
      <c r="V89" s="26">
        <f t="shared" si="23"/>
        <v>17006</v>
      </c>
      <c r="W89" s="46">
        <f t="shared" si="24"/>
        <v>1.2871631849833485</v>
      </c>
    </row>
    <row r="90" spans="1:23" x14ac:dyDescent="0.25">
      <c r="A90" s="57" t="s">
        <v>197</v>
      </c>
      <c r="B90" s="2" t="s">
        <v>198</v>
      </c>
      <c r="C90" s="61">
        <f>_xlfn.IFNA(IF(VLOOKUP(A90,'[2]Title IA 2021-22 F'!A:F,6,0)=0,0,$B$5),0)</f>
        <v>10000</v>
      </c>
      <c r="D90" s="67">
        <f>IFERROR(VLOOKUP(A90,'[2]Title IA 2021-22 F'!A:F,6,0)/'[2]Title IA 2021-22 F'!$F$3,0)</f>
        <v>1.1591880279934364E-2</v>
      </c>
      <c r="E90" s="61">
        <f t="shared" si="13"/>
        <v>232750.39999999997</v>
      </c>
      <c r="F90" s="62"/>
      <c r="G90" s="61">
        <f t="shared" si="14"/>
        <v>0</v>
      </c>
      <c r="H90" s="61">
        <f t="shared" si="15"/>
        <v>225574.2</v>
      </c>
      <c r="I90" s="62"/>
      <c r="J90" s="61">
        <f t="shared" si="16"/>
        <v>0</v>
      </c>
      <c r="K90" s="61">
        <f t="shared" si="17"/>
        <v>225567</v>
      </c>
      <c r="L90" s="62"/>
      <c r="M90" s="61">
        <f t="shared" si="18"/>
        <v>0</v>
      </c>
      <c r="N90" s="61">
        <f t="shared" si="19"/>
        <v>225567</v>
      </c>
      <c r="Q90" s="61">
        <f t="shared" si="20"/>
        <v>225567</v>
      </c>
      <c r="R90" s="63"/>
      <c r="S90" s="26">
        <f t="shared" si="21"/>
        <v>0</v>
      </c>
      <c r="T90" s="61">
        <f t="shared" si="22"/>
        <v>225567</v>
      </c>
      <c r="U90" s="26">
        <f>IFERROR(VLOOKUP(A90,'[2]SY 2021-22 Final'!$A$9:$T$350,20,0),0)</f>
        <v>163842</v>
      </c>
      <c r="V90" s="26">
        <f t="shared" si="23"/>
        <v>61725</v>
      </c>
      <c r="W90" s="46">
        <f t="shared" si="24"/>
        <v>0.37673490313838942</v>
      </c>
    </row>
    <row r="91" spans="1:23" x14ac:dyDescent="0.25">
      <c r="A91" s="57" t="s">
        <v>199</v>
      </c>
      <c r="B91" s="2" t="s">
        <v>200</v>
      </c>
      <c r="C91" s="61">
        <f>_xlfn.IFNA(IF(VLOOKUP(A91,'[2]Title IA 2021-22 F'!A:F,6,0)=0,0,$B$5),0)</f>
        <v>10000</v>
      </c>
      <c r="D91" s="67">
        <f>IFERROR(VLOOKUP(A91,'[2]Title IA 2021-22 F'!A:F,6,0)/'[2]Title IA 2021-22 F'!$F$3,0)</f>
        <v>2.7774306667005224E-4</v>
      </c>
      <c r="E91" s="61">
        <f t="shared" si="13"/>
        <v>5576.6999999999853</v>
      </c>
      <c r="F91" s="62"/>
      <c r="G91" s="61">
        <f t="shared" si="14"/>
        <v>10000</v>
      </c>
      <c r="H91" s="61">
        <f t="shared" si="15"/>
        <v>10000</v>
      </c>
      <c r="I91" s="62"/>
      <c r="J91" s="61">
        <f t="shared" si="16"/>
        <v>0</v>
      </c>
      <c r="K91" s="61">
        <f t="shared" si="17"/>
        <v>10000</v>
      </c>
      <c r="L91" s="62"/>
      <c r="M91" s="61">
        <f t="shared" si="18"/>
        <v>0</v>
      </c>
      <c r="N91" s="61">
        <f t="shared" si="19"/>
        <v>10000</v>
      </c>
      <c r="Q91" s="61">
        <f t="shared" si="20"/>
        <v>10000</v>
      </c>
      <c r="R91" s="63"/>
      <c r="S91" s="26">
        <f t="shared" si="21"/>
        <v>0</v>
      </c>
      <c r="T91" s="61">
        <f t="shared" si="22"/>
        <v>10000</v>
      </c>
      <c r="U91" s="26">
        <f>IFERROR(VLOOKUP(A91,'[2]SY 2021-22 Final'!$A$9:$T$350,20,0),0)</f>
        <v>10000</v>
      </c>
      <c r="V91" s="26">
        <f t="shared" si="23"/>
        <v>0</v>
      </c>
      <c r="W91" s="46">
        <f t="shared" si="24"/>
        <v>0</v>
      </c>
    </row>
    <row r="92" spans="1:23" x14ac:dyDescent="0.25">
      <c r="A92" s="57" t="s">
        <v>201</v>
      </c>
      <c r="B92" s="2" t="s">
        <v>202</v>
      </c>
      <c r="C92" s="61">
        <f>_xlfn.IFNA(IF(VLOOKUP(A92,'[2]Title IA 2021-22 F'!A:F,6,0)=0,0,$B$5),0)</f>
        <v>10000</v>
      </c>
      <c r="D92" s="67">
        <f>IFERROR(VLOOKUP(A92,'[2]Title IA 2021-22 F'!A:F,6,0)/'[2]Title IA 2021-22 F'!$F$3,0)</f>
        <v>2.7644348279680847E-4</v>
      </c>
      <c r="E92" s="61">
        <f t="shared" si="13"/>
        <v>5550.5999999999858</v>
      </c>
      <c r="F92" s="62"/>
      <c r="G92" s="61">
        <f t="shared" si="14"/>
        <v>10000</v>
      </c>
      <c r="H92" s="61">
        <f t="shared" si="15"/>
        <v>10000</v>
      </c>
      <c r="I92" s="62"/>
      <c r="J92" s="61">
        <f t="shared" si="16"/>
        <v>0</v>
      </c>
      <c r="K92" s="61">
        <f t="shared" si="17"/>
        <v>10000</v>
      </c>
      <c r="L92" s="62"/>
      <c r="M92" s="61">
        <f t="shared" si="18"/>
        <v>0</v>
      </c>
      <c r="N92" s="61">
        <f t="shared" si="19"/>
        <v>10000</v>
      </c>
      <c r="Q92" s="61">
        <f t="shared" si="20"/>
        <v>10000</v>
      </c>
      <c r="R92" s="63"/>
      <c r="S92" s="26">
        <f t="shared" si="21"/>
        <v>0</v>
      </c>
      <c r="T92" s="61">
        <f t="shared" si="22"/>
        <v>10000</v>
      </c>
      <c r="U92" s="26">
        <f>IFERROR(VLOOKUP(A92,'[2]SY 2021-22 Final'!$A$9:$T$350,20,0),0)</f>
        <v>10000</v>
      </c>
      <c r="V92" s="26">
        <f t="shared" si="23"/>
        <v>0</v>
      </c>
      <c r="W92" s="46">
        <f t="shared" si="24"/>
        <v>0</v>
      </c>
    </row>
    <row r="93" spans="1:23" x14ac:dyDescent="0.25">
      <c r="A93" s="57" t="s">
        <v>203</v>
      </c>
      <c r="B93" s="2" t="s">
        <v>204</v>
      </c>
      <c r="C93" s="61">
        <f>_xlfn.IFNA(IF(VLOOKUP(A93,'[2]Title IA 2021-22 F'!A:F,6,0)=0,0,$B$5),0)</f>
        <v>0</v>
      </c>
      <c r="D93" s="67">
        <f>IFERROR(VLOOKUP(A93,'[2]Title IA 2021-22 F'!A:F,6,0)/'[2]Title IA 2021-22 F'!$F$3,0)</f>
        <v>0</v>
      </c>
      <c r="E93" s="61">
        <f t="shared" si="13"/>
        <v>0</v>
      </c>
      <c r="F93" s="62"/>
      <c r="G93" s="61">
        <f t="shared" si="14"/>
        <v>0</v>
      </c>
      <c r="H93" s="61">
        <f t="shared" si="15"/>
        <v>0</v>
      </c>
      <c r="I93" s="62"/>
      <c r="J93" s="61">
        <f t="shared" si="16"/>
        <v>0</v>
      </c>
      <c r="K93" s="61">
        <f t="shared" si="17"/>
        <v>0</v>
      </c>
      <c r="L93" s="62"/>
      <c r="M93" s="61">
        <f t="shared" si="18"/>
        <v>0</v>
      </c>
      <c r="N93" s="61">
        <f t="shared" si="19"/>
        <v>0</v>
      </c>
      <c r="Q93" s="61">
        <f t="shared" si="20"/>
        <v>0</v>
      </c>
      <c r="R93" s="63"/>
      <c r="S93" s="26">
        <f t="shared" si="21"/>
        <v>0</v>
      </c>
      <c r="T93" s="61">
        <f t="shared" si="22"/>
        <v>0</v>
      </c>
      <c r="U93" s="26">
        <f>IFERROR(VLOOKUP(A93,'[2]SY 2021-22 Final'!$A$9:$T$350,20,0),0)</f>
        <v>0</v>
      </c>
      <c r="V93" s="26">
        <f t="shared" si="23"/>
        <v>0</v>
      </c>
      <c r="W93" s="46">
        <f t="shared" si="24"/>
        <v>0</v>
      </c>
    </row>
    <row r="94" spans="1:23" x14ac:dyDescent="0.25">
      <c r="A94" s="57" t="s">
        <v>205</v>
      </c>
      <c r="B94" s="2" t="s">
        <v>206</v>
      </c>
      <c r="C94" s="61">
        <f>_xlfn.IFNA(IF(VLOOKUP(A94,'[2]Title IA 2021-22 F'!A:F,6,0)=0,0,$B$5),0)</f>
        <v>10000</v>
      </c>
      <c r="D94" s="67">
        <f>IFERROR(VLOOKUP(A94,'[2]Title IA 2021-22 F'!A:F,6,0)/'[2]Title IA 2021-22 F'!$F$3,0)</f>
        <v>1.5728763649879309E-3</v>
      </c>
      <c r="E94" s="61">
        <f t="shared" si="13"/>
        <v>31581.299999999985</v>
      </c>
      <c r="F94" s="62"/>
      <c r="G94" s="61">
        <f t="shared" si="14"/>
        <v>0</v>
      </c>
      <c r="H94" s="61">
        <f t="shared" si="15"/>
        <v>30607.5</v>
      </c>
      <c r="I94" s="62"/>
      <c r="J94" s="61">
        <f t="shared" si="16"/>
        <v>0</v>
      </c>
      <c r="K94" s="61">
        <f t="shared" si="17"/>
        <v>30606</v>
      </c>
      <c r="L94" s="62"/>
      <c r="M94" s="61">
        <f t="shared" si="18"/>
        <v>0</v>
      </c>
      <c r="N94" s="61">
        <f t="shared" si="19"/>
        <v>30606</v>
      </c>
      <c r="Q94" s="61">
        <f t="shared" si="20"/>
        <v>30606</v>
      </c>
      <c r="R94" s="63"/>
      <c r="S94" s="26">
        <f t="shared" si="21"/>
        <v>0</v>
      </c>
      <c r="T94" s="61">
        <f t="shared" si="22"/>
        <v>30606</v>
      </c>
      <c r="U94" s="26">
        <f>IFERROR(VLOOKUP(A94,'[2]SY 2021-22 Final'!$A$9:$T$350,20,0),0)</f>
        <v>28007</v>
      </c>
      <c r="V94" s="26">
        <f t="shared" si="23"/>
        <v>2599</v>
      </c>
      <c r="W94" s="46">
        <f t="shared" si="24"/>
        <v>9.2798229014175032E-2</v>
      </c>
    </row>
    <row r="95" spans="1:23" x14ac:dyDescent="0.25">
      <c r="A95" s="57" t="s">
        <v>207</v>
      </c>
      <c r="B95" s="2" t="s">
        <v>208</v>
      </c>
      <c r="C95" s="61">
        <f>_xlfn.IFNA(IF(VLOOKUP(A95,'[2]Title IA 2021-22 F'!A:F,6,0)=0,0,$B$5),0)</f>
        <v>10000</v>
      </c>
      <c r="D95" s="67">
        <f>IFERROR(VLOOKUP(A95,'[2]Title IA 2021-22 F'!A:F,6,0)/'[2]Title IA 2021-22 F'!$F$3,0)</f>
        <v>7.5801728286602633E-4</v>
      </c>
      <c r="E95" s="61">
        <f t="shared" si="13"/>
        <v>15219.999999999985</v>
      </c>
      <c r="F95" s="62"/>
      <c r="G95" s="61">
        <f t="shared" si="14"/>
        <v>0</v>
      </c>
      <c r="H95" s="61">
        <f t="shared" si="15"/>
        <v>14750.7</v>
      </c>
      <c r="I95" s="62"/>
      <c r="J95" s="61">
        <f t="shared" si="16"/>
        <v>0</v>
      </c>
      <c r="K95" s="61">
        <f t="shared" si="17"/>
        <v>14750</v>
      </c>
      <c r="L95" s="62"/>
      <c r="M95" s="61">
        <f t="shared" si="18"/>
        <v>0</v>
      </c>
      <c r="N95" s="61">
        <f t="shared" si="19"/>
        <v>14750</v>
      </c>
      <c r="Q95" s="61">
        <f t="shared" si="20"/>
        <v>14750</v>
      </c>
      <c r="R95" s="63"/>
      <c r="S95" s="26">
        <f t="shared" si="21"/>
        <v>0</v>
      </c>
      <c r="T95" s="61">
        <f t="shared" si="22"/>
        <v>14750</v>
      </c>
      <c r="U95" s="26">
        <f>IFERROR(VLOOKUP(A95,'[2]SY 2021-22 Final'!$A$9:$T$350,20,0),0)</f>
        <v>13779</v>
      </c>
      <c r="V95" s="26">
        <f t="shared" si="23"/>
        <v>971</v>
      </c>
      <c r="W95" s="46">
        <f t="shared" si="24"/>
        <v>7.0469555120110314E-2</v>
      </c>
    </row>
    <row r="96" spans="1:23" x14ac:dyDescent="0.25">
      <c r="A96" s="57" t="s">
        <v>209</v>
      </c>
      <c r="B96" s="2" t="s">
        <v>210</v>
      </c>
      <c r="C96" s="61">
        <f>_xlfn.IFNA(IF(VLOOKUP(A96,'[2]Title IA 2021-22 F'!A:F,6,0)=0,0,$B$5),0)</f>
        <v>10000</v>
      </c>
      <c r="D96" s="67">
        <f>IFERROR(VLOOKUP(A96,'[2]Title IA 2021-22 F'!A:F,6,0)/'[2]Title IA 2021-22 F'!$F$3,0)</f>
        <v>5.3113912925081387E-3</v>
      </c>
      <c r="E96" s="61">
        <f t="shared" si="13"/>
        <v>106645.99999999999</v>
      </c>
      <c r="F96" s="62"/>
      <c r="G96" s="61">
        <f t="shared" si="14"/>
        <v>0</v>
      </c>
      <c r="H96" s="61">
        <f t="shared" si="15"/>
        <v>103357.9</v>
      </c>
      <c r="I96" s="62"/>
      <c r="J96" s="61">
        <f t="shared" si="16"/>
        <v>0</v>
      </c>
      <c r="K96" s="61">
        <f t="shared" si="17"/>
        <v>103354</v>
      </c>
      <c r="L96" s="62"/>
      <c r="M96" s="61">
        <f t="shared" si="18"/>
        <v>0</v>
      </c>
      <c r="N96" s="61">
        <f t="shared" si="19"/>
        <v>103354</v>
      </c>
      <c r="Q96" s="61">
        <f t="shared" si="20"/>
        <v>103354</v>
      </c>
      <c r="R96" s="63"/>
      <c r="S96" s="26">
        <f t="shared" si="21"/>
        <v>0</v>
      </c>
      <c r="T96" s="61">
        <f t="shared" si="22"/>
        <v>103354</v>
      </c>
      <c r="U96" s="26">
        <f>IFERROR(VLOOKUP(A96,'[2]SY 2021-22 Final'!$A$9:$T$350,20,0),0)</f>
        <v>80350</v>
      </c>
      <c r="V96" s="26">
        <f t="shared" si="23"/>
        <v>23004</v>
      </c>
      <c r="W96" s="46">
        <f t="shared" si="24"/>
        <v>0.28629744866210327</v>
      </c>
    </row>
    <row r="97" spans="1:23" x14ac:dyDescent="0.25">
      <c r="A97" s="57" t="s">
        <v>211</v>
      </c>
      <c r="B97" s="2" t="s">
        <v>212</v>
      </c>
      <c r="C97" s="61">
        <f>_xlfn.IFNA(IF(VLOOKUP(A97,'[2]Title IA 2021-22 F'!A:F,6,0)=0,0,$B$5),0)</f>
        <v>10000</v>
      </c>
      <c r="D97" s="67">
        <f>IFERROR(VLOOKUP(A97,'[2]Title IA 2021-22 F'!A:F,6,0)/'[2]Title IA 2021-22 F'!$F$3,0)</f>
        <v>3.848083843553294E-3</v>
      </c>
      <c r="E97" s="61">
        <f t="shared" si="13"/>
        <v>77264.599999999991</v>
      </c>
      <c r="F97" s="62"/>
      <c r="G97" s="61">
        <f t="shared" si="14"/>
        <v>0</v>
      </c>
      <c r="H97" s="61">
        <f t="shared" si="15"/>
        <v>74882.3</v>
      </c>
      <c r="I97" s="62"/>
      <c r="J97" s="61">
        <f t="shared" si="16"/>
        <v>0</v>
      </c>
      <c r="K97" s="61">
        <f t="shared" si="17"/>
        <v>74880</v>
      </c>
      <c r="L97" s="62"/>
      <c r="M97" s="61">
        <f t="shared" si="18"/>
        <v>0</v>
      </c>
      <c r="N97" s="61">
        <f t="shared" si="19"/>
        <v>74880</v>
      </c>
      <c r="Q97" s="61">
        <f t="shared" si="20"/>
        <v>74880</v>
      </c>
      <c r="R97" s="63"/>
      <c r="S97" s="26">
        <f t="shared" si="21"/>
        <v>0</v>
      </c>
      <c r="T97" s="61">
        <f t="shared" si="22"/>
        <v>74880</v>
      </c>
      <c r="U97" s="26">
        <f>IFERROR(VLOOKUP(A97,'[2]SY 2021-22 Final'!$A$9:$T$350,20,0),0)</f>
        <v>65161</v>
      </c>
      <c r="V97" s="26">
        <f t="shared" si="23"/>
        <v>9719</v>
      </c>
      <c r="W97" s="46">
        <f t="shared" si="24"/>
        <v>0.14915363484292751</v>
      </c>
    </row>
    <row r="98" spans="1:23" x14ac:dyDescent="0.25">
      <c r="A98" s="57" t="s">
        <v>213</v>
      </c>
      <c r="B98" s="2" t="s">
        <v>214</v>
      </c>
      <c r="C98" s="61">
        <f>_xlfn.IFNA(IF(VLOOKUP(A98,'[2]Title IA 2021-22 F'!A:F,6,0)=0,0,$B$5),0)</f>
        <v>10000</v>
      </c>
      <c r="D98" s="67">
        <f>IFERROR(VLOOKUP(A98,'[2]Title IA 2021-22 F'!A:F,6,0)/'[2]Title IA 2021-22 F'!$F$3,0)</f>
        <v>1.013295542767206E-3</v>
      </c>
      <c r="E98" s="61">
        <f t="shared" si="13"/>
        <v>20345.699999999986</v>
      </c>
      <c r="F98" s="62"/>
      <c r="G98" s="61">
        <f t="shared" si="14"/>
        <v>0</v>
      </c>
      <c r="H98" s="61">
        <f t="shared" si="15"/>
        <v>19718.400000000001</v>
      </c>
      <c r="I98" s="62"/>
      <c r="J98" s="61">
        <f t="shared" si="16"/>
        <v>0</v>
      </c>
      <c r="K98" s="61">
        <f t="shared" si="17"/>
        <v>19717</v>
      </c>
      <c r="L98" s="62"/>
      <c r="M98" s="61">
        <f t="shared" si="18"/>
        <v>0</v>
      </c>
      <c r="N98" s="61">
        <f t="shared" si="19"/>
        <v>19717</v>
      </c>
      <c r="Q98" s="61">
        <f>N98</f>
        <v>19717</v>
      </c>
      <c r="R98" s="63"/>
      <c r="S98" s="26">
        <f t="shared" si="21"/>
        <v>0</v>
      </c>
      <c r="T98" s="61">
        <f t="shared" si="22"/>
        <v>19717</v>
      </c>
      <c r="U98" s="26">
        <f>IFERROR(VLOOKUP(A98,'[2]SY 2021-22 Final'!$A$9:$T$350,20,0),0)</f>
        <v>14846</v>
      </c>
      <c r="V98" s="26">
        <f t="shared" si="23"/>
        <v>4871</v>
      </c>
      <c r="W98" s="46">
        <f t="shared" si="24"/>
        <v>0.32810184561498046</v>
      </c>
    </row>
    <row r="99" spans="1:23" x14ac:dyDescent="0.25">
      <c r="A99" s="57" t="s">
        <v>215</v>
      </c>
      <c r="B99" s="2" t="s">
        <v>216</v>
      </c>
      <c r="C99" s="61">
        <f>_xlfn.IFNA(IF(VLOOKUP(A99,'[2]Title IA 2021-22 F'!A:F,6,0)=0,0,$B$5),0)</f>
        <v>10000</v>
      </c>
      <c r="D99" s="67">
        <f>IFERROR(VLOOKUP(A99,'[2]Title IA 2021-22 F'!A:F,6,0)/'[2]Title IA 2021-22 F'!$F$3,0)</f>
        <v>3.4036701448196289E-4</v>
      </c>
      <c r="E99" s="61">
        <f t="shared" si="13"/>
        <v>6834.0999999999858</v>
      </c>
      <c r="F99" s="62"/>
      <c r="G99" s="61">
        <f t="shared" si="14"/>
        <v>10000</v>
      </c>
      <c r="H99" s="61">
        <f t="shared" si="15"/>
        <v>10000</v>
      </c>
      <c r="I99" s="62"/>
      <c r="J99" s="61">
        <f t="shared" si="16"/>
        <v>0</v>
      </c>
      <c r="K99" s="61">
        <f t="shared" si="17"/>
        <v>10000</v>
      </c>
      <c r="L99" s="62"/>
      <c r="M99" s="61">
        <f t="shared" si="18"/>
        <v>0</v>
      </c>
      <c r="N99" s="61">
        <f t="shared" si="19"/>
        <v>10000</v>
      </c>
      <c r="Q99" s="61">
        <f t="shared" ref="Q99:Q162" si="25">N99</f>
        <v>10000</v>
      </c>
      <c r="R99" s="63"/>
      <c r="S99" s="26">
        <f t="shared" si="21"/>
        <v>0</v>
      </c>
      <c r="T99" s="61">
        <f t="shared" si="22"/>
        <v>10000</v>
      </c>
      <c r="U99" s="26">
        <f>IFERROR(VLOOKUP(A99,'[2]SY 2021-22 Final'!$A$9:$T$350,20,0),0)</f>
        <v>10000</v>
      </c>
      <c r="V99" s="26">
        <f t="shared" si="23"/>
        <v>0</v>
      </c>
      <c r="W99" s="46">
        <f t="shared" si="24"/>
        <v>0</v>
      </c>
    </row>
    <row r="100" spans="1:23" x14ac:dyDescent="0.25">
      <c r="A100" s="57" t="s">
        <v>217</v>
      </c>
      <c r="B100" s="2" t="s">
        <v>218</v>
      </c>
      <c r="C100" s="61">
        <f>_xlfn.IFNA(IF(VLOOKUP(A100,'[2]Title IA 2021-22 F'!A:F,6,0)=0,0,$B$5),0)</f>
        <v>10000</v>
      </c>
      <c r="D100" s="67">
        <f>IFERROR(VLOOKUP(A100,'[2]Title IA 2021-22 F'!A:F,6,0)/'[2]Title IA 2021-22 F'!$F$3,0)</f>
        <v>9.7872661173892126E-5</v>
      </c>
      <c r="E100" s="61">
        <f t="shared" si="13"/>
        <v>1965.0999999999851</v>
      </c>
      <c r="F100" s="62"/>
      <c r="G100" s="61">
        <f t="shared" si="14"/>
        <v>10000</v>
      </c>
      <c r="H100" s="61">
        <f t="shared" si="15"/>
        <v>10000</v>
      </c>
      <c r="I100" s="62"/>
      <c r="J100" s="61">
        <f t="shared" si="16"/>
        <v>0</v>
      </c>
      <c r="K100" s="61">
        <f t="shared" si="17"/>
        <v>10000</v>
      </c>
      <c r="L100" s="62"/>
      <c r="M100" s="61">
        <f t="shared" si="18"/>
        <v>0</v>
      </c>
      <c r="N100" s="61">
        <f t="shared" si="19"/>
        <v>10000</v>
      </c>
      <c r="Q100" s="61">
        <f t="shared" si="25"/>
        <v>10000</v>
      </c>
      <c r="R100" s="63"/>
      <c r="S100" s="26">
        <f t="shared" si="21"/>
        <v>0</v>
      </c>
      <c r="T100" s="61">
        <f t="shared" si="22"/>
        <v>10000</v>
      </c>
      <c r="U100" s="26">
        <f>IFERROR(VLOOKUP(A100,'[2]SY 2021-22 Final'!$A$9:$T$350,20,0),0)</f>
        <v>10000</v>
      </c>
      <c r="V100" s="26">
        <f t="shared" si="23"/>
        <v>0</v>
      </c>
      <c r="W100" s="46">
        <f t="shared" si="24"/>
        <v>0</v>
      </c>
    </row>
    <row r="101" spans="1:23" x14ac:dyDescent="0.25">
      <c r="A101" s="57" t="s">
        <v>219</v>
      </c>
      <c r="B101" s="2" t="s">
        <v>220</v>
      </c>
      <c r="C101" s="61">
        <f>_xlfn.IFNA(IF(VLOOKUP(A101,'[2]Title IA 2021-22 F'!A:F,6,0)=0,0,$B$5),0)</f>
        <v>10000</v>
      </c>
      <c r="D101" s="67">
        <f>IFERROR(VLOOKUP(A101,'[2]Title IA 2021-22 F'!A:F,6,0)/'[2]Title IA 2021-22 F'!$F$3,0)</f>
        <v>9.2642335924037121E-5</v>
      </c>
      <c r="E101" s="61">
        <f t="shared" si="13"/>
        <v>1860.0999999999851</v>
      </c>
      <c r="F101" s="62"/>
      <c r="G101" s="61">
        <f t="shared" si="14"/>
        <v>10000</v>
      </c>
      <c r="H101" s="61">
        <f t="shared" si="15"/>
        <v>10000</v>
      </c>
      <c r="I101" s="62"/>
      <c r="J101" s="61">
        <f t="shared" si="16"/>
        <v>0</v>
      </c>
      <c r="K101" s="61">
        <f t="shared" si="17"/>
        <v>10000</v>
      </c>
      <c r="L101" s="62"/>
      <c r="M101" s="61">
        <f t="shared" si="18"/>
        <v>0</v>
      </c>
      <c r="N101" s="61">
        <f t="shared" si="19"/>
        <v>10000</v>
      </c>
      <c r="Q101" s="61">
        <f t="shared" si="25"/>
        <v>10000</v>
      </c>
      <c r="R101" s="63"/>
      <c r="S101" s="26">
        <f t="shared" si="21"/>
        <v>0</v>
      </c>
      <c r="T101" s="61">
        <f t="shared" si="22"/>
        <v>10000</v>
      </c>
      <c r="U101" s="26">
        <f>IFERROR(VLOOKUP(A101,'[2]SY 2021-22 Final'!$A$9:$T$350,20,0),0)</f>
        <v>10000</v>
      </c>
      <c r="V101" s="26">
        <f t="shared" si="23"/>
        <v>0</v>
      </c>
      <c r="W101" s="46">
        <f t="shared" si="24"/>
        <v>0</v>
      </c>
    </row>
    <row r="102" spans="1:23" x14ac:dyDescent="0.25">
      <c r="A102" s="57" t="s">
        <v>221</v>
      </c>
      <c r="B102" s="2" t="s">
        <v>222</v>
      </c>
      <c r="C102" s="61">
        <f>_xlfn.IFNA(IF(VLOOKUP(A102,'[2]Title IA 2021-22 F'!A:F,6,0)=0,0,$B$5),0)</f>
        <v>10000</v>
      </c>
      <c r="D102" s="67">
        <f>IFERROR(VLOOKUP(A102,'[2]Title IA 2021-22 F'!A:F,6,0)/'[2]Title IA 2021-22 F'!$F$3,0)</f>
        <v>2.8372115248697369E-4</v>
      </c>
      <c r="E102" s="61">
        <f t="shared" si="13"/>
        <v>5696.6999999999853</v>
      </c>
      <c r="F102" s="62"/>
      <c r="G102" s="61">
        <f t="shared" si="14"/>
        <v>10000</v>
      </c>
      <c r="H102" s="61">
        <f t="shared" si="15"/>
        <v>10000</v>
      </c>
      <c r="I102" s="62"/>
      <c r="J102" s="61">
        <f t="shared" si="16"/>
        <v>0</v>
      </c>
      <c r="K102" s="61">
        <f t="shared" si="17"/>
        <v>10000</v>
      </c>
      <c r="L102" s="62"/>
      <c r="M102" s="61">
        <f t="shared" si="18"/>
        <v>0</v>
      </c>
      <c r="N102" s="61">
        <f t="shared" si="19"/>
        <v>10000</v>
      </c>
      <c r="Q102" s="61">
        <f t="shared" si="25"/>
        <v>10000</v>
      </c>
      <c r="R102" s="63"/>
      <c r="S102" s="26">
        <f t="shared" si="21"/>
        <v>0</v>
      </c>
      <c r="T102" s="61">
        <f t="shared" si="22"/>
        <v>10000</v>
      </c>
      <c r="U102" s="26">
        <f>IFERROR(VLOOKUP(A102,'[2]SY 2021-22 Final'!$A$9:$T$350,20,0),0)</f>
        <v>10000</v>
      </c>
      <c r="V102" s="26">
        <f t="shared" si="23"/>
        <v>0</v>
      </c>
      <c r="W102" s="46">
        <f t="shared" si="24"/>
        <v>0</v>
      </c>
    </row>
    <row r="103" spans="1:23" x14ac:dyDescent="0.25">
      <c r="A103" s="57" t="s">
        <v>223</v>
      </c>
      <c r="B103" s="2" t="s">
        <v>224</v>
      </c>
      <c r="C103" s="61">
        <f>_xlfn.IFNA(IF(VLOOKUP(A103,'[2]Title IA 2021-22 F'!A:F,6,0)=0,0,$B$5),0)</f>
        <v>10000</v>
      </c>
      <c r="D103" s="67">
        <f>IFERROR(VLOOKUP(A103,'[2]Title IA 2021-22 F'!A:F,6,0)/'[2]Title IA 2021-22 F'!$F$3,0)</f>
        <v>2.5406264913974548E-4</v>
      </c>
      <c r="E103" s="61">
        <f t="shared" si="13"/>
        <v>5101.1999999999853</v>
      </c>
      <c r="F103" s="62"/>
      <c r="G103" s="61">
        <f t="shared" si="14"/>
        <v>10000</v>
      </c>
      <c r="H103" s="61">
        <f t="shared" si="15"/>
        <v>10000</v>
      </c>
      <c r="I103" s="62"/>
      <c r="J103" s="61">
        <f t="shared" si="16"/>
        <v>0</v>
      </c>
      <c r="K103" s="61">
        <f t="shared" si="17"/>
        <v>10000</v>
      </c>
      <c r="L103" s="62"/>
      <c r="M103" s="61">
        <f t="shared" si="18"/>
        <v>0</v>
      </c>
      <c r="N103" s="61">
        <f t="shared" si="19"/>
        <v>10000</v>
      </c>
      <c r="Q103" s="61">
        <f t="shared" si="25"/>
        <v>10000</v>
      </c>
      <c r="R103" s="63"/>
      <c r="S103" s="26">
        <f t="shared" si="21"/>
        <v>0</v>
      </c>
      <c r="T103" s="61">
        <f t="shared" si="22"/>
        <v>10000</v>
      </c>
      <c r="U103" s="26">
        <f>IFERROR(VLOOKUP(A103,'[2]SY 2021-22 Final'!$A$9:$T$350,20,0),0)</f>
        <v>10000</v>
      </c>
      <c r="V103" s="26">
        <f t="shared" si="23"/>
        <v>0</v>
      </c>
      <c r="W103" s="46">
        <f t="shared" si="24"/>
        <v>0</v>
      </c>
    </row>
    <row r="104" spans="1:23" x14ac:dyDescent="0.25">
      <c r="A104" s="57" t="s">
        <v>225</v>
      </c>
      <c r="B104" s="2" t="s">
        <v>226</v>
      </c>
      <c r="C104" s="61">
        <f>_xlfn.IFNA(IF(VLOOKUP(A104,'[2]Title IA 2021-22 F'!A:F,6,0)=0,0,$B$5),0)</f>
        <v>10000</v>
      </c>
      <c r="D104" s="67">
        <f>IFERROR(VLOOKUP(A104,'[2]Title IA 2021-22 F'!A:F,6,0)/'[2]Title IA 2021-22 F'!$F$3,0)</f>
        <v>1.2107203273511822E-3</v>
      </c>
      <c r="E104" s="61">
        <f t="shared" si="13"/>
        <v>24309.699999999986</v>
      </c>
      <c r="F104" s="62"/>
      <c r="G104" s="61">
        <f t="shared" si="14"/>
        <v>0</v>
      </c>
      <c r="H104" s="61">
        <f t="shared" si="15"/>
        <v>23560.1</v>
      </c>
      <c r="I104" s="62"/>
      <c r="J104" s="61">
        <f t="shared" si="16"/>
        <v>0</v>
      </c>
      <c r="K104" s="61">
        <f t="shared" si="17"/>
        <v>23559</v>
      </c>
      <c r="L104" s="62"/>
      <c r="M104" s="61">
        <f t="shared" si="18"/>
        <v>0</v>
      </c>
      <c r="N104" s="61">
        <f t="shared" si="19"/>
        <v>23559</v>
      </c>
      <c r="Q104" s="61">
        <f t="shared" si="25"/>
        <v>23559</v>
      </c>
      <c r="R104" s="63"/>
      <c r="S104" s="26">
        <f t="shared" si="21"/>
        <v>0</v>
      </c>
      <c r="T104" s="61">
        <f t="shared" si="22"/>
        <v>23559</v>
      </c>
      <c r="U104" s="26">
        <f>IFERROR(VLOOKUP(A104,'[2]SY 2021-22 Final'!$A$9:$T$350,20,0),0)</f>
        <v>20722</v>
      </c>
      <c r="V104" s="26">
        <f t="shared" si="23"/>
        <v>2837</v>
      </c>
      <c r="W104" s="46">
        <f t="shared" si="24"/>
        <v>0.13690763439822412</v>
      </c>
    </row>
    <row r="105" spans="1:23" x14ac:dyDescent="0.25">
      <c r="A105" s="57" t="s">
        <v>227</v>
      </c>
      <c r="B105" s="2" t="s">
        <v>228</v>
      </c>
      <c r="C105" s="61">
        <f>_xlfn.IFNA(IF(VLOOKUP(A105,'[2]Title IA 2021-22 F'!A:F,6,0)=0,0,$B$5),0)</f>
        <v>10000</v>
      </c>
      <c r="D105" s="67">
        <f>IFERROR(VLOOKUP(A105,'[2]Title IA 2021-22 F'!A:F,6,0)/'[2]Title IA 2021-22 F'!$F$3,0)</f>
        <v>2.6096931762449663E-2</v>
      </c>
      <c r="E105" s="61">
        <f t="shared" si="13"/>
        <v>523993.59999999998</v>
      </c>
      <c r="F105" s="62"/>
      <c r="G105" s="61">
        <f t="shared" si="14"/>
        <v>0</v>
      </c>
      <c r="H105" s="61">
        <f t="shared" si="15"/>
        <v>507837.9</v>
      </c>
      <c r="I105" s="62"/>
      <c r="J105" s="61">
        <f t="shared" si="16"/>
        <v>0</v>
      </c>
      <c r="K105" s="61">
        <f t="shared" si="17"/>
        <v>507823</v>
      </c>
      <c r="L105" s="62"/>
      <c r="M105" s="61">
        <f t="shared" si="18"/>
        <v>0</v>
      </c>
      <c r="N105" s="61">
        <f t="shared" si="19"/>
        <v>507823</v>
      </c>
      <c r="Q105" s="61">
        <f t="shared" si="25"/>
        <v>507823</v>
      </c>
      <c r="R105" s="63"/>
      <c r="S105" s="26">
        <f t="shared" si="21"/>
        <v>0</v>
      </c>
      <c r="T105" s="61">
        <f t="shared" si="22"/>
        <v>507823</v>
      </c>
      <c r="U105" s="26">
        <f>IFERROR(VLOOKUP(A105,'[2]SY 2021-22 Final'!$A$9:$T$350,20,0),0)</f>
        <v>550072</v>
      </c>
      <c r="V105" s="26">
        <f t="shared" si="23"/>
        <v>-42249</v>
      </c>
      <c r="W105" s="46">
        <f t="shared" si="24"/>
        <v>-7.6806308992277375E-2</v>
      </c>
    </row>
    <row r="106" spans="1:23" x14ac:dyDescent="0.25">
      <c r="A106" s="57" t="s">
        <v>229</v>
      </c>
      <c r="B106" s="2" t="s">
        <v>230</v>
      </c>
      <c r="C106" s="61">
        <f>_xlfn.IFNA(IF(VLOOKUP(A106,'[2]Title IA 2021-22 F'!A:F,6,0)=0,0,$B$5),0)</f>
        <v>10000</v>
      </c>
      <c r="D106" s="67">
        <f>IFERROR(VLOOKUP(A106,'[2]Title IA 2021-22 F'!A:F,6,0)/'[2]Title IA 2021-22 F'!$F$3,0)</f>
        <v>7.0062366030397062E-4</v>
      </c>
      <c r="E106" s="61">
        <f t="shared" si="13"/>
        <v>14067.599999999986</v>
      </c>
      <c r="F106" s="62"/>
      <c r="G106" s="61">
        <f t="shared" si="14"/>
        <v>0</v>
      </c>
      <c r="H106" s="61">
        <f t="shared" si="15"/>
        <v>13633.8</v>
      </c>
      <c r="I106" s="62"/>
      <c r="J106" s="61">
        <f t="shared" si="16"/>
        <v>0</v>
      </c>
      <c r="K106" s="61">
        <f t="shared" si="17"/>
        <v>13633</v>
      </c>
      <c r="L106" s="62"/>
      <c r="M106" s="61">
        <f t="shared" si="18"/>
        <v>0</v>
      </c>
      <c r="N106" s="61">
        <f t="shared" si="19"/>
        <v>13633</v>
      </c>
      <c r="Q106" s="61">
        <f t="shared" si="25"/>
        <v>13633</v>
      </c>
      <c r="R106" s="63"/>
      <c r="S106" s="26">
        <f t="shared" si="21"/>
        <v>0</v>
      </c>
      <c r="T106" s="61">
        <f t="shared" si="22"/>
        <v>13633</v>
      </c>
      <c r="U106" s="26">
        <f>IFERROR(VLOOKUP(A106,'[2]SY 2021-22 Final'!$A$9:$T$350,20,0),0)</f>
        <v>10000</v>
      </c>
      <c r="V106" s="26">
        <f t="shared" si="23"/>
        <v>3633</v>
      </c>
      <c r="W106" s="46">
        <f t="shared" si="24"/>
        <v>0.36330000000000001</v>
      </c>
    </row>
    <row r="107" spans="1:23" x14ac:dyDescent="0.25">
      <c r="A107" s="57" t="s">
        <v>231</v>
      </c>
      <c r="B107" s="2" t="s">
        <v>232</v>
      </c>
      <c r="C107" s="61">
        <f>_xlfn.IFNA(IF(VLOOKUP(A107,'[2]Title IA 2021-22 F'!A:F,6,0)=0,0,$B$5),0)</f>
        <v>10000</v>
      </c>
      <c r="D107" s="67">
        <f>IFERROR(VLOOKUP(A107,'[2]Title IA 2021-22 F'!A:F,6,0)/'[2]Title IA 2021-22 F'!$F$3,0)</f>
        <v>9.0265496987864487E-4</v>
      </c>
      <c r="E107" s="61">
        <f t="shared" si="13"/>
        <v>18124.099999999984</v>
      </c>
      <c r="F107" s="62"/>
      <c r="G107" s="61">
        <f t="shared" si="14"/>
        <v>0</v>
      </c>
      <c r="H107" s="61">
        <f t="shared" si="15"/>
        <v>17565.3</v>
      </c>
      <c r="I107" s="62"/>
      <c r="J107" s="61">
        <f t="shared" si="16"/>
        <v>0</v>
      </c>
      <c r="K107" s="61">
        <f t="shared" si="17"/>
        <v>17564</v>
      </c>
      <c r="L107" s="62"/>
      <c r="M107" s="61">
        <f t="shared" si="18"/>
        <v>0</v>
      </c>
      <c r="N107" s="61">
        <f t="shared" si="19"/>
        <v>17564</v>
      </c>
      <c r="Q107" s="61">
        <f t="shared" si="25"/>
        <v>17564</v>
      </c>
      <c r="R107" s="63"/>
      <c r="S107" s="26">
        <f t="shared" si="21"/>
        <v>0</v>
      </c>
      <c r="T107" s="61">
        <f t="shared" si="22"/>
        <v>17564</v>
      </c>
      <c r="U107" s="26">
        <f>IFERROR(VLOOKUP(A107,'[2]SY 2021-22 Final'!$A$9:$T$350,20,0),0)</f>
        <v>14080</v>
      </c>
      <c r="V107" s="26">
        <f t="shared" si="23"/>
        <v>3484</v>
      </c>
      <c r="W107" s="46">
        <f t="shared" si="24"/>
        <v>0.24744318181818181</v>
      </c>
    </row>
    <row r="108" spans="1:23" x14ac:dyDescent="0.25">
      <c r="A108" s="57" t="s">
        <v>233</v>
      </c>
      <c r="B108" s="2" t="s">
        <v>234</v>
      </c>
      <c r="C108" s="61">
        <f>_xlfn.IFNA(IF(VLOOKUP(A108,'[2]Title IA 2021-22 F'!A:F,6,0)=0,0,$B$5),0)</f>
        <v>10000</v>
      </c>
      <c r="D108" s="67">
        <f>IFERROR(VLOOKUP(A108,'[2]Title IA 2021-22 F'!A:F,6,0)/'[2]Title IA 2021-22 F'!$F$3,0)</f>
        <v>2.6519868338158122E-3</v>
      </c>
      <c r="E108" s="61">
        <f t="shared" si="13"/>
        <v>53248.499999999985</v>
      </c>
      <c r="F108" s="62"/>
      <c r="G108" s="61">
        <f t="shared" si="14"/>
        <v>0</v>
      </c>
      <c r="H108" s="61">
        <f t="shared" si="15"/>
        <v>51606.7</v>
      </c>
      <c r="I108" s="62"/>
      <c r="J108" s="61">
        <f t="shared" si="16"/>
        <v>0</v>
      </c>
      <c r="K108" s="61">
        <f t="shared" si="17"/>
        <v>51605</v>
      </c>
      <c r="L108" s="62"/>
      <c r="M108" s="61">
        <f t="shared" si="18"/>
        <v>0</v>
      </c>
      <c r="N108" s="61">
        <f t="shared" si="19"/>
        <v>51605</v>
      </c>
      <c r="Q108" s="61">
        <f t="shared" si="25"/>
        <v>51605</v>
      </c>
      <c r="R108" s="63"/>
      <c r="S108" s="26">
        <f t="shared" si="21"/>
        <v>0</v>
      </c>
      <c r="T108" s="61">
        <f t="shared" si="22"/>
        <v>51605</v>
      </c>
      <c r="U108" s="26">
        <f>IFERROR(VLOOKUP(A108,'[2]SY 2021-22 Final'!$A$9:$T$350,20,0),0)</f>
        <v>47444</v>
      </c>
      <c r="V108" s="26">
        <f t="shared" si="23"/>
        <v>4161</v>
      </c>
      <c r="W108" s="46">
        <f t="shared" si="24"/>
        <v>8.7703397689908105E-2</v>
      </c>
    </row>
    <row r="109" spans="1:23" x14ac:dyDescent="0.25">
      <c r="A109" s="57" t="s">
        <v>235</v>
      </c>
      <c r="B109" s="2" t="s">
        <v>236</v>
      </c>
      <c r="C109" s="61">
        <f>_xlfn.IFNA(IF(VLOOKUP(A109,'[2]Title IA 2021-22 F'!A:F,6,0)=0,0,$B$5),0)</f>
        <v>10000</v>
      </c>
      <c r="D109" s="67">
        <f>IFERROR(VLOOKUP(A109,'[2]Title IA 2021-22 F'!A:F,6,0)/'[2]Title IA 2021-22 F'!$F$3,0)</f>
        <v>3.8884349231376115E-4</v>
      </c>
      <c r="E109" s="61">
        <f t="shared" si="13"/>
        <v>7807.3999999999851</v>
      </c>
      <c r="F109" s="62"/>
      <c r="G109" s="61">
        <f t="shared" si="14"/>
        <v>10000</v>
      </c>
      <c r="H109" s="61">
        <f t="shared" si="15"/>
        <v>10000</v>
      </c>
      <c r="I109" s="62"/>
      <c r="J109" s="61">
        <f t="shared" si="16"/>
        <v>0</v>
      </c>
      <c r="K109" s="61">
        <f t="shared" si="17"/>
        <v>10000</v>
      </c>
      <c r="L109" s="62"/>
      <c r="M109" s="61">
        <f t="shared" si="18"/>
        <v>0</v>
      </c>
      <c r="N109" s="61">
        <f t="shared" si="19"/>
        <v>10000</v>
      </c>
      <c r="Q109" s="61">
        <f t="shared" si="25"/>
        <v>10000</v>
      </c>
      <c r="R109" s="63"/>
      <c r="S109" s="26">
        <f t="shared" si="21"/>
        <v>0</v>
      </c>
      <c r="T109" s="61">
        <f t="shared" si="22"/>
        <v>10000</v>
      </c>
      <c r="U109" s="26">
        <f>IFERROR(VLOOKUP(A109,'[2]SY 2021-22 Final'!$A$9:$T$350,20,0),0)</f>
        <v>0</v>
      </c>
      <c r="V109" s="26">
        <f t="shared" si="23"/>
        <v>10000</v>
      </c>
      <c r="W109" s="46">
        <f t="shared" si="24"/>
        <v>0</v>
      </c>
    </row>
    <row r="110" spans="1:23" x14ac:dyDescent="0.25">
      <c r="A110" s="57" t="s">
        <v>237</v>
      </c>
      <c r="B110" s="2" t="s">
        <v>238</v>
      </c>
      <c r="C110" s="61">
        <f>_xlfn.IFNA(IF(VLOOKUP(A110,'[2]Title IA 2021-22 F'!A:F,6,0)=0,0,$B$5),0)</f>
        <v>10000</v>
      </c>
      <c r="D110" s="67">
        <f>IFERROR(VLOOKUP(A110,'[2]Title IA 2021-22 F'!A:F,6,0)/'[2]Title IA 2021-22 F'!$F$3,0)</f>
        <v>7.3715996138036598E-4</v>
      </c>
      <c r="E110" s="61">
        <f t="shared" si="13"/>
        <v>14801.199999999986</v>
      </c>
      <c r="F110" s="62"/>
      <c r="G110" s="61">
        <f t="shared" si="14"/>
        <v>0</v>
      </c>
      <c r="H110" s="61">
        <f t="shared" si="15"/>
        <v>14344.8</v>
      </c>
      <c r="I110" s="62"/>
      <c r="J110" s="61">
        <f t="shared" si="16"/>
        <v>0</v>
      </c>
      <c r="K110" s="61">
        <f t="shared" si="17"/>
        <v>14344</v>
      </c>
      <c r="L110" s="62"/>
      <c r="M110" s="61">
        <f t="shared" si="18"/>
        <v>0</v>
      </c>
      <c r="N110" s="61">
        <f t="shared" si="19"/>
        <v>14344</v>
      </c>
      <c r="Q110" s="61">
        <f t="shared" si="25"/>
        <v>14344</v>
      </c>
      <c r="R110" s="63"/>
      <c r="S110" s="26">
        <f t="shared" si="21"/>
        <v>0</v>
      </c>
      <c r="T110" s="61">
        <f t="shared" si="22"/>
        <v>14344</v>
      </c>
      <c r="U110" s="26">
        <f>IFERROR(VLOOKUP(A110,'[2]SY 2021-22 Final'!$A$9:$T$350,20,0),0)</f>
        <v>10000</v>
      </c>
      <c r="V110" s="26">
        <f t="shared" si="23"/>
        <v>4344</v>
      </c>
      <c r="W110" s="46">
        <f t="shared" si="24"/>
        <v>0.43440000000000001</v>
      </c>
    </row>
    <row r="111" spans="1:23" x14ac:dyDescent="0.25">
      <c r="A111" s="57" t="s">
        <v>239</v>
      </c>
      <c r="B111" s="2" t="s">
        <v>240</v>
      </c>
      <c r="C111" s="61">
        <f>_xlfn.IFNA(IF(VLOOKUP(A111,'[2]Title IA 2021-22 F'!A:F,6,0)=0,0,$B$5),0)</f>
        <v>10000</v>
      </c>
      <c r="D111" s="67">
        <f>IFERROR(VLOOKUP(A111,'[2]Title IA 2021-22 F'!A:F,6,0)/'[2]Title IA 2021-22 F'!$F$3,0)</f>
        <v>1.6639472041052455E-4</v>
      </c>
      <c r="E111" s="61">
        <f t="shared" si="13"/>
        <v>3340.8999999999855</v>
      </c>
      <c r="F111" s="62"/>
      <c r="G111" s="61">
        <f t="shared" si="14"/>
        <v>10000</v>
      </c>
      <c r="H111" s="61">
        <f t="shared" si="15"/>
        <v>10000</v>
      </c>
      <c r="I111" s="62"/>
      <c r="J111" s="61">
        <f t="shared" si="16"/>
        <v>0</v>
      </c>
      <c r="K111" s="61">
        <f t="shared" si="17"/>
        <v>10000</v>
      </c>
      <c r="L111" s="62"/>
      <c r="M111" s="61">
        <f t="shared" si="18"/>
        <v>0</v>
      </c>
      <c r="N111" s="61">
        <f t="shared" si="19"/>
        <v>10000</v>
      </c>
      <c r="Q111" s="61">
        <f t="shared" si="25"/>
        <v>10000</v>
      </c>
      <c r="R111" s="63"/>
      <c r="S111" s="26">
        <f t="shared" si="21"/>
        <v>0</v>
      </c>
      <c r="T111" s="61">
        <f t="shared" si="22"/>
        <v>10000</v>
      </c>
      <c r="U111" s="26">
        <f>IFERROR(VLOOKUP(A111,'[2]SY 2021-22 Final'!$A$9:$T$350,20,0),0)</f>
        <v>10000</v>
      </c>
      <c r="V111" s="26">
        <f t="shared" si="23"/>
        <v>0</v>
      </c>
      <c r="W111" s="46">
        <f t="shared" si="24"/>
        <v>0</v>
      </c>
    </row>
    <row r="112" spans="1:23" x14ac:dyDescent="0.25">
      <c r="A112" s="57" t="s">
        <v>241</v>
      </c>
      <c r="B112" s="2" t="s">
        <v>242</v>
      </c>
      <c r="C112" s="61">
        <f>_xlfn.IFNA(IF(VLOOKUP(A112,'[2]Title IA 2021-22 F'!A:F,6,0)=0,0,$B$5),0)</f>
        <v>10000</v>
      </c>
      <c r="D112" s="67">
        <f>IFERROR(VLOOKUP(A112,'[2]Title IA 2021-22 F'!A:F,6,0)/'[2]Title IA 2021-22 F'!$F$3,0)</f>
        <v>4.8959523160683951E-4</v>
      </c>
      <c r="E112" s="61">
        <f t="shared" si="13"/>
        <v>9830.3999999999851</v>
      </c>
      <c r="F112" s="62"/>
      <c r="G112" s="61">
        <f t="shared" si="14"/>
        <v>10000</v>
      </c>
      <c r="H112" s="61">
        <f t="shared" si="15"/>
        <v>10000</v>
      </c>
      <c r="I112" s="62"/>
      <c r="J112" s="61">
        <f t="shared" si="16"/>
        <v>0</v>
      </c>
      <c r="K112" s="61">
        <f t="shared" si="17"/>
        <v>10000</v>
      </c>
      <c r="L112" s="62"/>
      <c r="M112" s="61">
        <f t="shared" si="18"/>
        <v>0</v>
      </c>
      <c r="N112" s="61">
        <f t="shared" si="19"/>
        <v>10000</v>
      </c>
      <c r="Q112" s="61">
        <f t="shared" si="25"/>
        <v>10000</v>
      </c>
      <c r="R112" s="63"/>
      <c r="S112" s="26">
        <f t="shared" si="21"/>
        <v>0</v>
      </c>
      <c r="T112" s="61">
        <f t="shared" si="22"/>
        <v>10000</v>
      </c>
      <c r="U112" s="26">
        <f>IFERROR(VLOOKUP(A112,'[2]SY 2021-22 Final'!$A$9:$T$350,20,0),0)</f>
        <v>10000</v>
      </c>
      <c r="V112" s="26">
        <f t="shared" si="23"/>
        <v>0</v>
      </c>
      <c r="W112" s="46">
        <f t="shared" si="24"/>
        <v>0</v>
      </c>
    </row>
    <row r="113" spans="1:23" x14ac:dyDescent="0.25">
      <c r="A113" s="57" t="s">
        <v>243</v>
      </c>
      <c r="B113" s="2" t="s">
        <v>244</v>
      </c>
      <c r="C113" s="61">
        <f>_xlfn.IFNA(IF(VLOOKUP(A113,'[2]Title IA 2021-22 F'!A:F,6,0)=0,0,$B$5),0)</f>
        <v>10000</v>
      </c>
      <c r="D113" s="67">
        <f>IFERROR(VLOOKUP(A113,'[2]Title IA 2021-22 F'!A:F,6,0)/'[2]Title IA 2021-22 F'!$F$3,0)</f>
        <v>9.4877620186016441E-5</v>
      </c>
      <c r="E113" s="61">
        <f t="shared" si="13"/>
        <v>1904.9999999999852</v>
      </c>
      <c r="F113" s="62"/>
      <c r="G113" s="61">
        <f t="shared" si="14"/>
        <v>10000</v>
      </c>
      <c r="H113" s="61">
        <f t="shared" si="15"/>
        <v>10000</v>
      </c>
      <c r="I113" s="62"/>
      <c r="J113" s="61">
        <f t="shared" si="16"/>
        <v>0</v>
      </c>
      <c r="K113" s="61">
        <f t="shared" si="17"/>
        <v>10000</v>
      </c>
      <c r="L113" s="62"/>
      <c r="M113" s="61">
        <f t="shared" si="18"/>
        <v>0</v>
      </c>
      <c r="N113" s="61">
        <f t="shared" si="19"/>
        <v>10000</v>
      </c>
      <c r="Q113" s="61">
        <f t="shared" si="25"/>
        <v>10000</v>
      </c>
      <c r="R113" s="63"/>
      <c r="S113" s="26">
        <f t="shared" si="21"/>
        <v>0</v>
      </c>
      <c r="T113" s="61">
        <f t="shared" si="22"/>
        <v>10000</v>
      </c>
      <c r="U113" s="26">
        <f>IFERROR(VLOOKUP(A113,'[2]SY 2021-22 Final'!$A$9:$T$350,20,0),0)</f>
        <v>0</v>
      </c>
      <c r="V113" s="26">
        <f t="shared" si="23"/>
        <v>10000</v>
      </c>
      <c r="W113" s="46">
        <f t="shared" si="24"/>
        <v>0</v>
      </c>
    </row>
    <row r="114" spans="1:23" x14ac:dyDescent="0.25">
      <c r="A114" s="57" t="s">
        <v>245</v>
      </c>
      <c r="B114" s="2" t="s">
        <v>246</v>
      </c>
      <c r="C114" s="61">
        <f>_xlfn.IFNA(IF(VLOOKUP(A114,'[2]Title IA 2021-22 F'!A:F,6,0)=0,0,$B$5),0)</f>
        <v>10000</v>
      </c>
      <c r="D114" s="67">
        <f>IFERROR(VLOOKUP(A114,'[2]Title IA 2021-22 F'!A:F,6,0)/'[2]Title IA 2021-22 F'!$F$3,0)</f>
        <v>2.4706808879796688E-3</v>
      </c>
      <c r="E114" s="61">
        <f t="shared" si="13"/>
        <v>49608.099999999984</v>
      </c>
      <c r="F114" s="62"/>
      <c r="G114" s="61">
        <f t="shared" si="14"/>
        <v>0</v>
      </c>
      <c r="H114" s="61">
        <f t="shared" si="15"/>
        <v>48078.5</v>
      </c>
      <c r="I114" s="62"/>
      <c r="J114" s="61">
        <f t="shared" si="16"/>
        <v>0</v>
      </c>
      <c r="K114" s="61">
        <f t="shared" si="17"/>
        <v>48077</v>
      </c>
      <c r="L114" s="62"/>
      <c r="M114" s="61">
        <f t="shared" si="18"/>
        <v>0</v>
      </c>
      <c r="N114" s="61">
        <f t="shared" si="19"/>
        <v>48077</v>
      </c>
      <c r="Q114" s="61">
        <f t="shared" si="25"/>
        <v>48077</v>
      </c>
      <c r="R114" s="63"/>
      <c r="S114" s="26">
        <f t="shared" si="21"/>
        <v>0</v>
      </c>
      <c r="T114" s="61">
        <f t="shared" si="22"/>
        <v>48077</v>
      </c>
      <c r="U114" s="26">
        <f>IFERROR(VLOOKUP(A114,'[2]SY 2021-22 Final'!$A$9:$T$350,20,0),0)</f>
        <v>46049</v>
      </c>
      <c r="V114" s="26">
        <f t="shared" si="23"/>
        <v>2028</v>
      </c>
      <c r="W114" s="46">
        <f t="shared" si="24"/>
        <v>4.404004430063628E-2</v>
      </c>
    </row>
    <row r="115" spans="1:23" x14ac:dyDescent="0.25">
      <c r="A115" s="57" t="s">
        <v>247</v>
      </c>
      <c r="B115" s="2" t="s">
        <v>248</v>
      </c>
      <c r="C115" s="61">
        <f>_xlfn.IFNA(IF(VLOOKUP(A115,'[2]Title IA 2021-22 F'!A:F,6,0)=0,0,$B$5),0)</f>
        <v>10000</v>
      </c>
      <c r="D115" s="67">
        <f>IFERROR(VLOOKUP(A115,'[2]Title IA 2021-22 F'!A:F,6,0)/'[2]Title IA 2021-22 F'!$F$3,0)</f>
        <v>5.8421293501820717E-6</v>
      </c>
      <c r="E115" s="61">
        <f t="shared" si="13"/>
        <v>117.29999999998533</v>
      </c>
      <c r="F115" s="62"/>
      <c r="G115" s="61">
        <f t="shared" si="14"/>
        <v>10000</v>
      </c>
      <c r="H115" s="61">
        <f t="shared" si="15"/>
        <v>10000</v>
      </c>
      <c r="I115" s="62"/>
      <c r="J115" s="61">
        <f t="shared" si="16"/>
        <v>0</v>
      </c>
      <c r="K115" s="61">
        <f t="shared" si="17"/>
        <v>10000</v>
      </c>
      <c r="L115" s="62"/>
      <c r="M115" s="61">
        <f t="shared" si="18"/>
        <v>0</v>
      </c>
      <c r="N115" s="61">
        <f t="shared" si="19"/>
        <v>10000</v>
      </c>
      <c r="Q115" s="61">
        <f t="shared" si="25"/>
        <v>10000</v>
      </c>
      <c r="R115" s="63"/>
      <c r="S115" s="26">
        <f t="shared" si="21"/>
        <v>0</v>
      </c>
      <c r="T115" s="61">
        <f t="shared" si="22"/>
        <v>10000</v>
      </c>
      <c r="U115" s="26">
        <f>IFERROR(VLOOKUP(A115,'[2]SY 2021-22 Final'!$A$9:$T$350,20,0),0)</f>
        <v>10000</v>
      </c>
      <c r="V115" s="26">
        <f t="shared" si="23"/>
        <v>0</v>
      </c>
      <c r="W115" s="46">
        <f t="shared" si="24"/>
        <v>0</v>
      </c>
    </row>
    <row r="116" spans="1:23" x14ac:dyDescent="0.25">
      <c r="A116" s="57" t="s">
        <v>249</v>
      </c>
      <c r="B116" s="2" t="s">
        <v>250</v>
      </c>
      <c r="C116" s="61">
        <f>_xlfn.IFNA(IF(VLOOKUP(A116,'[2]Title IA 2021-22 F'!A:F,6,0)=0,0,$B$5),0)</f>
        <v>10000</v>
      </c>
      <c r="D116" s="67">
        <f>IFERROR(VLOOKUP(A116,'[2]Title IA 2021-22 F'!A:F,6,0)/'[2]Title IA 2021-22 F'!$F$3,0)</f>
        <v>5.8148180952459028E-4</v>
      </c>
      <c r="E116" s="61">
        <f t="shared" si="13"/>
        <v>11675.399999999985</v>
      </c>
      <c r="F116" s="62"/>
      <c r="G116" s="61">
        <f t="shared" si="14"/>
        <v>0</v>
      </c>
      <c r="H116" s="61">
        <f t="shared" si="15"/>
        <v>11315.4</v>
      </c>
      <c r="I116" s="62"/>
      <c r="J116" s="61">
        <f t="shared" si="16"/>
        <v>0</v>
      </c>
      <c r="K116" s="61">
        <f t="shared" si="17"/>
        <v>11315</v>
      </c>
      <c r="L116" s="62"/>
      <c r="M116" s="61">
        <f t="shared" si="18"/>
        <v>0</v>
      </c>
      <c r="N116" s="61">
        <f t="shared" si="19"/>
        <v>11315</v>
      </c>
      <c r="Q116" s="61">
        <f t="shared" si="25"/>
        <v>11315</v>
      </c>
      <c r="R116" s="63"/>
      <c r="S116" s="26">
        <f t="shared" si="21"/>
        <v>0</v>
      </c>
      <c r="T116" s="61">
        <f t="shared" si="22"/>
        <v>11315</v>
      </c>
      <c r="U116" s="26">
        <f>IFERROR(VLOOKUP(A116,'[2]SY 2021-22 Final'!$A$9:$T$350,20,0),0)</f>
        <v>11017</v>
      </c>
      <c r="V116" s="26">
        <f t="shared" si="23"/>
        <v>298</v>
      </c>
      <c r="W116" s="46">
        <f t="shared" si="24"/>
        <v>2.7049105927203412E-2</v>
      </c>
    </row>
    <row r="117" spans="1:23" x14ac:dyDescent="0.25">
      <c r="A117" s="57" t="s">
        <v>251</v>
      </c>
      <c r="B117" s="2" t="s">
        <v>252</v>
      </c>
      <c r="C117" s="61">
        <f>_xlfn.IFNA(IF(VLOOKUP(A117,'[2]Title IA 2021-22 F'!A:F,6,0)=0,0,$B$5),0)</f>
        <v>10000</v>
      </c>
      <c r="D117" s="67">
        <f>IFERROR(VLOOKUP(A117,'[2]Title IA 2021-22 F'!A:F,6,0)/'[2]Title IA 2021-22 F'!$F$3,0)</f>
        <v>2.8732399885556643E-4</v>
      </c>
      <c r="E117" s="61">
        <f t="shared" si="13"/>
        <v>5769.0999999999858</v>
      </c>
      <c r="F117" s="62"/>
      <c r="G117" s="61">
        <f t="shared" si="14"/>
        <v>10000</v>
      </c>
      <c r="H117" s="61">
        <f t="shared" si="15"/>
        <v>10000</v>
      </c>
      <c r="I117" s="62"/>
      <c r="J117" s="61">
        <f t="shared" si="16"/>
        <v>0</v>
      </c>
      <c r="K117" s="61">
        <f t="shared" si="17"/>
        <v>10000</v>
      </c>
      <c r="L117" s="62"/>
      <c r="M117" s="61">
        <f t="shared" si="18"/>
        <v>0</v>
      </c>
      <c r="N117" s="61">
        <f t="shared" si="19"/>
        <v>10000</v>
      </c>
      <c r="Q117" s="61">
        <f t="shared" si="25"/>
        <v>10000</v>
      </c>
      <c r="R117" s="63"/>
      <c r="S117" s="26">
        <f t="shared" si="21"/>
        <v>0</v>
      </c>
      <c r="T117" s="61">
        <f t="shared" si="22"/>
        <v>10000</v>
      </c>
      <c r="U117" s="26">
        <f>IFERROR(VLOOKUP(A117,'[2]SY 2021-22 Final'!$A$9:$T$350,20,0),0)</f>
        <v>10000</v>
      </c>
      <c r="V117" s="26">
        <f t="shared" si="23"/>
        <v>0</v>
      </c>
      <c r="W117" s="46">
        <f t="shared" si="24"/>
        <v>0</v>
      </c>
    </row>
    <row r="118" spans="1:23" x14ac:dyDescent="0.25">
      <c r="A118" s="68" t="s">
        <v>253</v>
      </c>
      <c r="B118" s="2" t="s">
        <v>254</v>
      </c>
      <c r="C118" s="61">
        <f>_xlfn.IFNA(IF(VLOOKUP(A118,'[2]Title IA 2021-22 F'!A:F,6,0)=0,0,$B$5),0)</f>
        <v>10000</v>
      </c>
      <c r="D118" s="67">
        <f>IFERROR(VLOOKUP(A118,'[2]Title IA 2021-22 F'!A:F,6,0)/'[2]Title IA 2021-22 F'!$F$3,0)</f>
        <v>6.0561008365121486E-3</v>
      </c>
      <c r="E118" s="61">
        <f t="shared" si="13"/>
        <v>121598.89999999998</v>
      </c>
      <c r="F118" s="62"/>
      <c r="G118" s="61">
        <f t="shared" si="14"/>
        <v>0</v>
      </c>
      <c r="H118" s="61">
        <f t="shared" si="15"/>
        <v>117849.7</v>
      </c>
      <c r="I118" s="62"/>
      <c r="J118" s="61">
        <f t="shared" si="16"/>
        <v>0</v>
      </c>
      <c r="K118" s="61">
        <f t="shared" si="17"/>
        <v>117846</v>
      </c>
      <c r="L118" s="62"/>
      <c r="M118" s="61">
        <f t="shared" si="18"/>
        <v>0</v>
      </c>
      <c r="N118" s="61">
        <f t="shared" si="19"/>
        <v>117846</v>
      </c>
      <c r="Q118" s="61">
        <f t="shared" si="25"/>
        <v>117846</v>
      </c>
      <c r="R118" s="63"/>
      <c r="S118" s="26">
        <f t="shared" si="21"/>
        <v>0</v>
      </c>
      <c r="T118" s="61">
        <f t="shared" si="22"/>
        <v>117846</v>
      </c>
      <c r="U118" s="26">
        <f>IFERROR(VLOOKUP(A118,'[2]SY 2021-22 Final'!$A$9:$T$350,20,0),0)</f>
        <v>98808</v>
      </c>
      <c r="V118" s="26">
        <f t="shared" si="23"/>
        <v>19038</v>
      </c>
      <c r="W118" s="46">
        <f t="shared" si="24"/>
        <v>0.19267670633956765</v>
      </c>
    </row>
    <row r="119" spans="1:23" x14ac:dyDescent="0.25">
      <c r="A119" s="57" t="s">
        <v>255</v>
      </c>
      <c r="B119" s="2" t="s">
        <v>256</v>
      </c>
      <c r="C119" s="61">
        <f>_xlfn.IFNA(IF(VLOOKUP(A119,'[2]Title IA 2021-22 F'!A:F,6,0)=0,0,$B$5),0)</f>
        <v>10000</v>
      </c>
      <c r="D119" s="67">
        <f>IFERROR(VLOOKUP(A119,'[2]Title IA 2021-22 F'!A:F,6,0)/'[2]Title IA 2021-22 F'!$F$3,0)</f>
        <v>2.8704804721528168E-2</v>
      </c>
      <c r="E119" s="61">
        <f t="shared" si="13"/>
        <v>576356.4</v>
      </c>
      <c r="F119" s="62"/>
      <c r="G119" s="61">
        <f t="shared" si="14"/>
        <v>0</v>
      </c>
      <c r="H119" s="61">
        <f t="shared" si="15"/>
        <v>558586.19999999995</v>
      </c>
      <c r="I119" s="62"/>
      <c r="J119" s="61">
        <f t="shared" si="16"/>
        <v>0</v>
      </c>
      <c r="K119" s="61">
        <f t="shared" si="17"/>
        <v>558569</v>
      </c>
      <c r="L119" s="62"/>
      <c r="M119" s="61">
        <f t="shared" si="18"/>
        <v>0</v>
      </c>
      <c r="N119" s="61">
        <f t="shared" si="19"/>
        <v>558569</v>
      </c>
      <c r="Q119" s="61">
        <f t="shared" si="25"/>
        <v>558569</v>
      </c>
      <c r="R119" s="63"/>
      <c r="S119" s="26">
        <f t="shared" si="21"/>
        <v>0</v>
      </c>
      <c r="T119" s="61">
        <f t="shared" si="22"/>
        <v>558569</v>
      </c>
      <c r="U119" s="26">
        <f>IFERROR(VLOOKUP(A119,'[2]SY 2021-22 Final'!$A$9:$T$350,20,0),0)</f>
        <v>380711</v>
      </c>
      <c r="V119" s="26">
        <f t="shared" si="23"/>
        <v>177858</v>
      </c>
      <c r="W119" s="46">
        <f t="shared" si="24"/>
        <v>0.46717326265855202</v>
      </c>
    </row>
    <row r="120" spans="1:23" x14ac:dyDescent="0.25">
      <c r="A120" s="57" t="s">
        <v>257</v>
      </c>
      <c r="B120" s="2" t="s">
        <v>258</v>
      </c>
      <c r="C120" s="61">
        <f>_xlfn.IFNA(IF(VLOOKUP(A120,'[2]Title IA 2021-22 F'!A:F,6,0)=0,0,$B$5),0)</f>
        <v>10000</v>
      </c>
      <c r="D120" s="67">
        <f>IFERROR(VLOOKUP(A120,'[2]Title IA 2021-22 F'!A:F,6,0)/'[2]Title IA 2021-22 F'!$F$3,0)</f>
        <v>3.2839296857146344E-2</v>
      </c>
      <c r="E120" s="61">
        <f t="shared" si="13"/>
        <v>659371.80000000005</v>
      </c>
      <c r="F120" s="62"/>
      <c r="G120" s="61">
        <f t="shared" si="14"/>
        <v>0</v>
      </c>
      <c r="H120" s="61">
        <f t="shared" si="15"/>
        <v>639042.1</v>
      </c>
      <c r="I120" s="62"/>
      <c r="J120" s="61">
        <f t="shared" si="16"/>
        <v>0</v>
      </c>
      <c r="K120" s="61">
        <f t="shared" si="17"/>
        <v>639023</v>
      </c>
      <c r="L120" s="62"/>
      <c r="M120" s="61">
        <f t="shared" si="18"/>
        <v>0</v>
      </c>
      <c r="N120" s="61">
        <f t="shared" si="19"/>
        <v>639023</v>
      </c>
      <c r="Q120" s="61">
        <f t="shared" si="25"/>
        <v>639023</v>
      </c>
      <c r="R120" s="63"/>
      <c r="S120" s="26">
        <f t="shared" si="21"/>
        <v>0</v>
      </c>
      <c r="T120" s="61">
        <f t="shared" si="22"/>
        <v>639023</v>
      </c>
      <c r="U120" s="26">
        <f>IFERROR(VLOOKUP(A120,'[2]SY 2021-22 Final'!$A$9:$T$350,20,0),0)</f>
        <v>643194</v>
      </c>
      <c r="V120" s="26">
        <f t="shared" si="23"/>
        <v>-4171</v>
      </c>
      <c r="W120" s="46">
        <f t="shared" si="24"/>
        <v>-6.4848241743548606E-3</v>
      </c>
    </row>
    <row r="121" spans="1:23" x14ac:dyDescent="0.25">
      <c r="A121" s="57" t="s">
        <v>259</v>
      </c>
      <c r="B121" s="2" t="s">
        <v>260</v>
      </c>
      <c r="C121" s="61">
        <f>_xlfn.IFNA(IF(VLOOKUP(A121,'[2]Title IA 2021-22 F'!A:F,6,0)=0,0,$B$5),0)</f>
        <v>10000</v>
      </c>
      <c r="D121" s="67">
        <f>IFERROR(VLOOKUP(A121,'[2]Title IA 2021-22 F'!A:F,6,0)/'[2]Title IA 2021-22 F'!$F$3,0)</f>
        <v>9.2317639891706675E-4</v>
      </c>
      <c r="E121" s="61">
        <f t="shared" si="13"/>
        <v>18536.199999999986</v>
      </c>
      <c r="F121" s="62"/>
      <c r="G121" s="61">
        <f t="shared" si="14"/>
        <v>0</v>
      </c>
      <c r="H121" s="61">
        <f t="shared" si="15"/>
        <v>17964.599999999999</v>
      </c>
      <c r="I121" s="62"/>
      <c r="J121" s="61">
        <f t="shared" si="16"/>
        <v>0</v>
      </c>
      <c r="K121" s="61">
        <f t="shared" si="17"/>
        <v>17964</v>
      </c>
      <c r="L121" s="62"/>
      <c r="M121" s="61">
        <f t="shared" si="18"/>
        <v>0</v>
      </c>
      <c r="N121" s="61">
        <f t="shared" si="19"/>
        <v>17964</v>
      </c>
      <c r="Q121" s="61">
        <f t="shared" si="25"/>
        <v>17964</v>
      </c>
      <c r="R121" s="63"/>
      <c r="S121" s="26">
        <f t="shared" si="21"/>
        <v>0</v>
      </c>
      <c r="T121" s="61">
        <f t="shared" si="22"/>
        <v>17964</v>
      </c>
      <c r="U121" s="26">
        <f>IFERROR(VLOOKUP(A121,'[2]SY 2021-22 Final'!$A$9:$T$350,20,0),0)</f>
        <v>16044</v>
      </c>
      <c r="V121" s="26">
        <f t="shared" si="23"/>
        <v>1920</v>
      </c>
      <c r="W121" s="46">
        <f t="shared" si="24"/>
        <v>0.11967090501121914</v>
      </c>
    </row>
    <row r="122" spans="1:23" x14ac:dyDescent="0.25">
      <c r="A122" s="68" t="s">
        <v>261</v>
      </c>
      <c r="B122" s="2" t="s">
        <v>262</v>
      </c>
      <c r="C122" s="61">
        <f>_xlfn.IFNA(IF(VLOOKUP(A122,'[2]Title IA 2021-22 F'!A:F,6,0)=0,0,$B$5),0)</f>
        <v>10000</v>
      </c>
      <c r="D122" s="67">
        <f>IFERROR(VLOOKUP(A122,'[2]Title IA 2021-22 F'!A:F,6,0)/'[2]Title IA 2021-22 F'!$F$3,0)</f>
        <v>1.6653107674922489E-3</v>
      </c>
      <c r="E122" s="61">
        <f t="shared" si="13"/>
        <v>33437.299999999988</v>
      </c>
      <c r="F122" s="62"/>
      <c r="G122" s="61">
        <f t="shared" si="14"/>
        <v>0</v>
      </c>
      <c r="H122" s="61">
        <f t="shared" si="15"/>
        <v>32406.3</v>
      </c>
      <c r="I122" s="62"/>
      <c r="J122" s="61">
        <f t="shared" si="16"/>
        <v>0</v>
      </c>
      <c r="K122" s="61">
        <f t="shared" si="17"/>
        <v>32405</v>
      </c>
      <c r="L122" s="62"/>
      <c r="M122" s="61">
        <f t="shared" si="18"/>
        <v>0</v>
      </c>
      <c r="N122" s="61">
        <f t="shared" si="19"/>
        <v>32405</v>
      </c>
      <c r="Q122" s="61">
        <f t="shared" si="25"/>
        <v>32405</v>
      </c>
      <c r="R122" s="63"/>
      <c r="S122" s="26">
        <f t="shared" si="21"/>
        <v>0</v>
      </c>
      <c r="T122" s="61">
        <f t="shared" si="22"/>
        <v>32405</v>
      </c>
      <c r="U122" s="26">
        <f>IFERROR(VLOOKUP(A122,'[2]SY 2021-22 Final'!$A$9:$T$350,20,0),0)</f>
        <v>33482</v>
      </c>
      <c r="V122" s="26">
        <f t="shared" si="23"/>
        <v>-1077</v>
      </c>
      <c r="W122" s="46">
        <f t="shared" si="24"/>
        <v>-3.2166537243892242E-2</v>
      </c>
    </row>
    <row r="123" spans="1:23" x14ac:dyDescent="0.25">
      <c r="A123" s="57" t="s">
        <v>263</v>
      </c>
      <c r="B123" s="2" t="s">
        <v>264</v>
      </c>
      <c r="C123" s="61">
        <f>_xlfn.IFNA(IF(VLOOKUP(A123,'[2]Title IA 2021-22 F'!A:F,6,0)=0,0,$B$5),0)</f>
        <v>10000</v>
      </c>
      <c r="D123" s="67">
        <f>IFERROR(VLOOKUP(A123,'[2]Title IA 2021-22 F'!A:F,6,0)/'[2]Title IA 2021-22 F'!$F$3,0)</f>
        <v>3.9630510310598545E-4</v>
      </c>
      <c r="E123" s="61">
        <f t="shared" si="13"/>
        <v>7957.2999999999856</v>
      </c>
      <c r="F123" s="62"/>
      <c r="G123" s="61">
        <f t="shared" si="14"/>
        <v>10000</v>
      </c>
      <c r="H123" s="61">
        <f t="shared" si="15"/>
        <v>10000</v>
      </c>
      <c r="I123" s="62"/>
      <c r="J123" s="61">
        <f t="shared" si="16"/>
        <v>0</v>
      </c>
      <c r="K123" s="61">
        <f t="shared" si="17"/>
        <v>10000</v>
      </c>
      <c r="L123" s="62"/>
      <c r="M123" s="61">
        <f t="shared" si="18"/>
        <v>0</v>
      </c>
      <c r="N123" s="61">
        <f t="shared" si="19"/>
        <v>10000</v>
      </c>
      <c r="Q123" s="61">
        <f t="shared" si="25"/>
        <v>10000</v>
      </c>
      <c r="R123" s="63"/>
      <c r="S123" s="26">
        <f t="shared" si="21"/>
        <v>0</v>
      </c>
      <c r="T123" s="61">
        <f t="shared" si="22"/>
        <v>10000</v>
      </c>
      <c r="U123" s="26">
        <f>IFERROR(VLOOKUP(A123,'[2]SY 2021-22 Final'!$A$9:$T$350,20,0),0)</f>
        <v>10000</v>
      </c>
      <c r="V123" s="26">
        <f t="shared" si="23"/>
        <v>0</v>
      </c>
      <c r="W123" s="46">
        <f t="shared" si="24"/>
        <v>0</v>
      </c>
    </row>
    <row r="124" spans="1:23" x14ac:dyDescent="0.25">
      <c r="A124" s="57" t="s">
        <v>265</v>
      </c>
      <c r="B124" s="2" t="s">
        <v>266</v>
      </c>
      <c r="C124" s="61">
        <f>_xlfn.IFNA(IF(VLOOKUP(A124,'[2]Title IA 2021-22 F'!A:F,6,0)=0,0,$B$5),0)</f>
        <v>10000</v>
      </c>
      <c r="D124" s="67">
        <f>IFERROR(VLOOKUP(A124,'[2]Title IA 2021-22 F'!A:F,6,0)/'[2]Title IA 2021-22 F'!$F$3,0)</f>
        <v>1.317458149900402E-4</v>
      </c>
      <c r="E124" s="61">
        <f t="shared" si="13"/>
        <v>2645.1999999999853</v>
      </c>
      <c r="F124" s="62"/>
      <c r="G124" s="61">
        <f t="shared" si="14"/>
        <v>10000</v>
      </c>
      <c r="H124" s="61">
        <f t="shared" si="15"/>
        <v>10000</v>
      </c>
      <c r="I124" s="62"/>
      <c r="J124" s="61">
        <f t="shared" si="16"/>
        <v>0</v>
      </c>
      <c r="K124" s="61">
        <f t="shared" si="17"/>
        <v>10000</v>
      </c>
      <c r="L124" s="62"/>
      <c r="M124" s="61">
        <f t="shared" si="18"/>
        <v>0</v>
      </c>
      <c r="N124" s="61">
        <f t="shared" si="19"/>
        <v>10000</v>
      </c>
      <c r="Q124" s="61">
        <f t="shared" si="25"/>
        <v>10000</v>
      </c>
      <c r="R124" s="63"/>
      <c r="S124" s="26">
        <f t="shared" si="21"/>
        <v>0</v>
      </c>
      <c r="T124" s="61">
        <f t="shared" si="22"/>
        <v>10000</v>
      </c>
      <c r="U124" s="26">
        <f>IFERROR(VLOOKUP(A124,'[2]SY 2021-22 Final'!$A$9:$T$350,20,0),0)</f>
        <v>10000</v>
      </c>
      <c r="V124" s="26">
        <f t="shared" si="23"/>
        <v>0</v>
      </c>
      <c r="W124" s="46">
        <f t="shared" si="24"/>
        <v>0</v>
      </c>
    </row>
    <row r="125" spans="1:23" x14ac:dyDescent="0.25">
      <c r="A125" s="57" t="s">
        <v>267</v>
      </c>
      <c r="B125" s="2" t="s">
        <v>268</v>
      </c>
      <c r="C125" s="61">
        <f>_xlfn.IFNA(IF(VLOOKUP(A125,'[2]Title IA 2021-22 F'!A:F,6,0)=0,0,$B$5),0)</f>
        <v>10000</v>
      </c>
      <c r="D125" s="67">
        <f>IFERROR(VLOOKUP(A125,'[2]Title IA 2021-22 F'!A:F,6,0)/'[2]Title IA 2021-22 F'!$F$3,0)</f>
        <v>2.6882592193979489E-4</v>
      </c>
      <c r="E125" s="61">
        <f t="shared" si="13"/>
        <v>5397.5999999999858</v>
      </c>
      <c r="F125" s="62"/>
      <c r="G125" s="61">
        <f t="shared" si="14"/>
        <v>10000</v>
      </c>
      <c r="H125" s="61">
        <f t="shared" si="15"/>
        <v>10000</v>
      </c>
      <c r="I125" s="62"/>
      <c r="J125" s="61">
        <f t="shared" si="16"/>
        <v>0</v>
      </c>
      <c r="K125" s="61">
        <f t="shared" si="17"/>
        <v>10000</v>
      </c>
      <c r="L125" s="62"/>
      <c r="M125" s="61">
        <f t="shared" si="18"/>
        <v>0</v>
      </c>
      <c r="N125" s="61">
        <f t="shared" si="19"/>
        <v>10000</v>
      </c>
      <c r="Q125" s="61">
        <f t="shared" si="25"/>
        <v>10000</v>
      </c>
      <c r="R125" s="63"/>
      <c r="S125" s="26">
        <f t="shared" si="21"/>
        <v>0</v>
      </c>
      <c r="T125" s="61">
        <f t="shared" si="22"/>
        <v>10000</v>
      </c>
      <c r="U125" s="26">
        <f>IFERROR(VLOOKUP(A125,'[2]SY 2021-22 Final'!$A$9:$T$350,20,0),0)</f>
        <v>10000</v>
      </c>
      <c r="V125" s="26">
        <f t="shared" si="23"/>
        <v>0</v>
      </c>
      <c r="W125" s="46">
        <f t="shared" si="24"/>
        <v>0</v>
      </c>
    </row>
    <row r="126" spans="1:23" x14ac:dyDescent="0.25">
      <c r="A126" s="57" t="s">
        <v>269</v>
      </c>
      <c r="B126" s="2" t="s">
        <v>270</v>
      </c>
      <c r="C126" s="61">
        <f>_xlfn.IFNA(IF(VLOOKUP(A126,'[2]Title IA 2021-22 F'!A:F,6,0)=0,0,$B$5),0)</f>
        <v>10000</v>
      </c>
      <c r="D126" s="67">
        <f>IFERROR(VLOOKUP(A126,'[2]Title IA 2021-22 F'!A:F,6,0)/'[2]Title IA 2021-22 F'!$F$3,0)</f>
        <v>5.6175612568855457E-4</v>
      </c>
      <c r="E126" s="61">
        <f t="shared" si="13"/>
        <v>11279.299999999985</v>
      </c>
      <c r="F126" s="62"/>
      <c r="G126" s="61">
        <f t="shared" si="14"/>
        <v>0</v>
      </c>
      <c r="H126" s="61">
        <f t="shared" si="15"/>
        <v>10931.5</v>
      </c>
      <c r="I126" s="62"/>
      <c r="J126" s="61">
        <f t="shared" si="16"/>
        <v>0</v>
      </c>
      <c r="K126" s="61">
        <f t="shared" si="17"/>
        <v>10931</v>
      </c>
      <c r="L126" s="62"/>
      <c r="M126" s="61">
        <f t="shared" si="18"/>
        <v>0</v>
      </c>
      <c r="N126" s="61">
        <f t="shared" si="19"/>
        <v>10931</v>
      </c>
      <c r="Q126" s="61">
        <f t="shared" si="25"/>
        <v>10931</v>
      </c>
      <c r="R126" s="63"/>
      <c r="S126" s="26">
        <f t="shared" si="21"/>
        <v>0</v>
      </c>
      <c r="T126" s="61">
        <f t="shared" si="22"/>
        <v>10931</v>
      </c>
      <c r="U126" s="26">
        <f>IFERROR(VLOOKUP(A126,'[2]SY 2021-22 Final'!$A$9:$T$350,20,0),0)</f>
        <v>10000</v>
      </c>
      <c r="V126" s="26">
        <f t="shared" si="23"/>
        <v>931</v>
      </c>
      <c r="W126" s="46">
        <f t="shared" si="24"/>
        <v>9.3100000000000002E-2</v>
      </c>
    </row>
    <row r="127" spans="1:23" x14ac:dyDescent="0.25">
      <c r="A127" s="57" t="s">
        <v>271</v>
      </c>
      <c r="B127" s="2" t="s">
        <v>272</v>
      </c>
      <c r="C127" s="61">
        <f>_xlfn.IFNA(IF(VLOOKUP(A127,'[2]Title IA 2021-22 F'!A:F,6,0)=0,0,$B$5),0)</f>
        <v>10000</v>
      </c>
      <c r="D127" s="67">
        <f>IFERROR(VLOOKUP(A127,'[2]Title IA 2021-22 F'!A:F,6,0)/'[2]Title IA 2021-22 F'!$F$3,0)</f>
        <v>2.114642891346191E-4</v>
      </c>
      <c r="E127" s="61">
        <f t="shared" si="13"/>
        <v>4245.8999999999851</v>
      </c>
      <c r="F127" s="62"/>
      <c r="G127" s="61">
        <f t="shared" si="14"/>
        <v>10000</v>
      </c>
      <c r="H127" s="61">
        <f t="shared" si="15"/>
        <v>10000</v>
      </c>
      <c r="I127" s="62"/>
      <c r="J127" s="61">
        <f t="shared" si="16"/>
        <v>0</v>
      </c>
      <c r="K127" s="61">
        <f t="shared" si="17"/>
        <v>10000</v>
      </c>
      <c r="L127" s="62"/>
      <c r="M127" s="61">
        <f t="shared" si="18"/>
        <v>0</v>
      </c>
      <c r="N127" s="61">
        <f t="shared" si="19"/>
        <v>10000</v>
      </c>
      <c r="Q127" s="61">
        <f t="shared" si="25"/>
        <v>10000</v>
      </c>
      <c r="R127" s="63"/>
      <c r="S127" s="26">
        <f t="shared" si="21"/>
        <v>0</v>
      </c>
      <c r="T127" s="61">
        <f t="shared" si="22"/>
        <v>10000</v>
      </c>
      <c r="U127" s="26">
        <f>IFERROR(VLOOKUP(A127,'[2]SY 2021-22 Final'!$A$9:$T$350,20,0),0)</f>
        <v>10000</v>
      </c>
      <c r="V127" s="26">
        <f t="shared" si="23"/>
        <v>0</v>
      </c>
      <c r="W127" s="46">
        <f t="shared" si="24"/>
        <v>0</v>
      </c>
    </row>
    <row r="128" spans="1:23" x14ac:dyDescent="0.25">
      <c r="A128" s="68" t="s">
        <v>273</v>
      </c>
      <c r="B128" s="2" t="s">
        <v>274</v>
      </c>
      <c r="C128" s="61">
        <f>_xlfn.IFNA(IF(VLOOKUP(A128,'[2]Title IA 2021-22 F'!A:F,6,0)=0,0,$B$5),0)</f>
        <v>10000</v>
      </c>
      <c r="D128" s="67">
        <f>IFERROR(VLOOKUP(A128,'[2]Title IA 2021-22 F'!A:F,6,0)/'[2]Title IA 2021-22 F'!$F$3,0)</f>
        <v>8.9679284693041283E-4</v>
      </c>
      <c r="E128" s="61">
        <f t="shared" si="13"/>
        <v>18006.399999999987</v>
      </c>
      <c r="F128" s="62"/>
      <c r="G128" s="61">
        <f t="shared" si="14"/>
        <v>0</v>
      </c>
      <c r="H128" s="61">
        <f t="shared" si="15"/>
        <v>17451.2</v>
      </c>
      <c r="I128" s="62"/>
      <c r="J128" s="61">
        <f t="shared" si="16"/>
        <v>0</v>
      </c>
      <c r="K128" s="61">
        <f t="shared" si="17"/>
        <v>17450</v>
      </c>
      <c r="L128" s="62"/>
      <c r="M128" s="61">
        <f t="shared" si="18"/>
        <v>0</v>
      </c>
      <c r="N128" s="61">
        <f t="shared" si="19"/>
        <v>17450</v>
      </c>
      <c r="Q128" s="61">
        <f t="shared" si="25"/>
        <v>17450</v>
      </c>
      <c r="R128" s="63"/>
      <c r="S128" s="26">
        <f t="shared" si="21"/>
        <v>0</v>
      </c>
      <c r="T128" s="61">
        <f t="shared" si="22"/>
        <v>17450</v>
      </c>
      <c r="U128" s="26">
        <f>IFERROR(VLOOKUP(A128,'[2]SY 2021-22 Final'!$A$9:$T$350,20,0),0)</f>
        <v>16971</v>
      </c>
      <c r="V128" s="26">
        <f t="shared" si="23"/>
        <v>479</v>
      </c>
      <c r="W128" s="46">
        <f t="shared" si="24"/>
        <v>2.8224618466796299E-2</v>
      </c>
    </row>
    <row r="129" spans="1:23" x14ac:dyDescent="0.25">
      <c r="A129" s="57" t="s">
        <v>275</v>
      </c>
      <c r="B129" s="2" t="s">
        <v>276</v>
      </c>
      <c r="C129" s="61">
        <f>_xlfn.IFNA(IF(VLOOKUP(A129,'[2]Title IA 2021-22 F'!A:F,6,0)=0,0,$B$5),0)</f>
        <v>10000</v>
      </c>
      <c r="D129" s="67">
        <f>IFERROR(VLOOKUP(A129,'[2]Title IA 2021-22 F'!A:F,6,0)/'[2]Title IA 2021-22 F'!$F$3,0)</f>
        <v>2.9935654603395995E-3</v>
      </c>
      <c r="E129" s="61">
        <f t="shared" si="13"/>
        <v>60106.999999999985</v>
      </c>
      <c r="F129" s="62"/>
      <c r="G129" s="61">
        <f t="shared" si="14"/>
        <v>0</v>
      </c>
      <c r="H129" s="61">
        <f t="shared" si="15"/>
        <v>58253.7</v>
      </c>
      <c r="I129" s="62"/>
      <c r="J129" s="61">
        <f t="shared" si="16"/>
        <v>0</v>
      </c>
      <c r="K129" s="61">
        <f t="shared" si="17"/>
        <v>58252</v>
      </c>
      <c r="L129" s="62"/>
      <c r="M129" s="61">
        <f t="shared" si="18"/>
        <v>0</v>
      </c>
      <c r="N129" s="61">
        <f t="shared" si="19"/>
        <v>58252</v>
      </c>
      <c r="Q129" s="61">
        <f t="shared" si="25"/>
        <v>58252</v>
      </c>
      <c r="R129" s="63"/>
      <c r="S129" s="26">
        <f t="shared" si="21"/>
        <v>0</v>
      </c>
      <c r="T129" s="61">
        <f t="shared" si="22"/>
        <v>58252</v>
      </c>
      <c r="U129" s="26">
        <f>IFERROR(VLOOKUP(A129,'[2]SY 2021-22 Final'!$A$9:$T$350,20,0),0)</f>
        <v>54522</v>
      </c>
      <c r="V129" s="26">
        <f t="shared" si="23"/>
        <v>3730</v>
      </c>
      <c r="W129" s="46">
        <f t="shared" si="24"/>
        <v>6.8412750816184295E-2</v>
      </c>
    </row>
    <row r="130" spans="1:23" x14ac:dyDescent="0.25">
      <c r="A130" s="57" t="s">
        <v>277</v>
      </c>
      <c r="B130" s="2" t="s">
        <v>278</v>
      </c>
      <c r="C130" s="61">
        <f>_xlfn.IFNA(IF(VLOOKUP(A130,'[2]Title IA 2021-22 F'!A:F,6,0)=0,0,$B$5),0)</f>
        <v>10000</v>
      </c>
      <c r="D130" s="67">
        <f>IFERROR(VLOOKUP(A130,'[2]Title IA 2021-22 F'!A:F,6,0)/'[2]Title IA 2021-22 F'!$F$3,0)</f>
        <v>3.629781743885608E-3</v>
      </c>
      <c r="E130" s="61">
        <f t="shared" si="13"/>
        <v>72881.39999999998</v>
      </c>
      <c r="F130" s="62"/>
      <c r="G130" s="61">
        <f t="shared" si="14"/>
        <v>0</v>
      </c>
      <c r="H130" s="61">
        <f t="shared" si="15"/>
        <v>70634.3</v>
      </c>
      <c r="I130" s="62"/>
      <c r="J130" s="61">
        <f t="shared" si="16"/>
        <v>0</v>
      </c>
      <c r="K130" s="61">
        <f t="shared" si="17"/>
        <v>70632</v>
      </c>
      <c r="L130" s="62"/>
      <c r="M130" s="61">
        <f t="shared" si="18"/>
        <v>0</v>
      </c>
      <c r="N130" s="61">
        <f t="shared" si="19"/>
        <v>70632</v>
      </c>
      <c r="Q130" s="61">
        <f t="shared" si="25"/>
        <v>70632</v>
      </c>
      <c r="R130" s="63"/>
      <c r="S130" s="26">
        <f t="shared" si="21"/>
        <v>0</v>
      </c>
      <c r="T130" s="61">
        <f t="shared" si="22"/>
        <v>70632</v>
      </c>
      <c r="U130" s="26">
        <f>IFERROR(VLOOKUP(A130,'[2]SY 2021-22 Final'!$A$9:$T$350,20,0),0)</f>
        <v>77538</v>
      </c>
      <c r="V130" s="26">
        <f t="shared" si="23"/>
        <v>-6906</v>
      </c>
      <c r="W130" s="46">
        <f t="shared" si="24"/>
        <v>-8.9066006345275867E-2</v>
      </c>
    </row>
    <row r="131" spans="1:23" x14ac:dyDescent="0.25">
      <c r="A131" s="57" t="s">
        <v>279</v>
      </c>
      <c r="B131" s="2" t="s">
        <v>280</v>
      </c>
      <c r="C131" s="61">
        <f>_xlfn.IFNA(IF(VLOOKUP(A131,'[2]Title IA 2021-22 F'!A:F,6,0)=0,0,$B$5),0)</f>
        <v>10000</v>
      </c>
      <c r="D131" s="67">
        <f>IFERROR(VLOOKUP(A131,'[2]Title IA 2021-22 F'!A:F,6,0)/'[2]Title IA 2021-22 F'!$F$3,0)</f>
        <v>1.3375517159405557E-3</v>
      </c>
      <c r="E131" s="61">
        <f t="shared" si="13"/>
        <v>26856.299999999985</v>
      </c>
      <c r="F131" s="62"/>
      <c r="G131" s="61">
        <f t="shared" si="14"/>
        <v>0</v>
      </c>
      <c r="H131" s="61">
        <f t="shared" si="15"/>
        <v>26028.2</v>
      </c>
      <c r="I131" s="62"/>
      <c r="J131" s="61">
        <f t="shared" si="16"/>
        <v>0</v>
      </c>
      <c r="K131" s="61">
        <f t="shared" si="17"/>
        <v>26027</v>
      </c>
      <c r="L131" s="62"/>
      <c r="M131" s="61">
        <f t="shared" si="18"/>
        <v>0</v>
      </c>
      <c r="N131" s="61">
        <f t="shared" si="19"/>
        <v>26027</v>
      </c>
      <c r="Q131" s="61">
        <f t="shared" si="25"/>
        <v>26027</v>
      </c>
      <c r="R131" s="63"/>
      <c r="S131" s="26">
        <f t="shared" si="21"/>
        <v>0</v>
      </c>
      <c r="T131" s="61">
        <f t="shared" si="22"/>
        <v>26027</v>
      </c>
      <c r="U131" s="26">
        <f>IFERROR(VLOOKUP(A131,'[2]SY 2021-22 Final'!$A$9:$T$350,20,0),0)</f>
        <v>19169</v>
      </c>
      <c r="V131" s="26">
        <f t="shared" si="23"/>
        <v>6858</v>
      </c>
      <c r="W131" s="46">
        <f t="shared" si="24"/>
        <v>0.35776514163493139</v>
      </c>
    </row>
    <row r="132" spans="1:23" x14ac:dyDescent="0.25">
      <c r="A132" s="57" t="s">
        <v>281</v>
      </c>
      <c r="B132" s="2" t="s">
        <v>282</v>
      </c>
      <c r="C132" s="61">
        <f>_xlfn.IFNA(IF(VLOOKUP(A132,'[2]Title IA 2021-22 F'!A:F,6,0)=0,0,$B$5),0)</f>
        <v>0</v>
      </c>
      <c r="D132" s="67">
        <f>IFERROR(VLOOKUP(A132,'[2]Title IA 2021-22 F'!A:F,6,0)/'[2]Title IA 2021-22 F'!$F$3,0)</f>
        <v>0</v>
      </c>
      <c r="E132" s="61">
        <f t="shared" si="13"/>
        <v>0</v>
      </c>
      <c r="F132" s="62"/>
      <c r="G132" s="61">
        <f t="shared" si="14"/>
        <v>0</v>
      </c>
      <c r="H132" s="61">
        <f t="shared" si="15"/>
        <v>0</v>
      </c>
      <c r="I132" s="62"/>
      <c r="J132" s="61">
        <f t="shared" si="16"/>
        <v>0</v>
      </c>
      <c r="K132" s="61">
        <f t="shared" si="17"/>
        <v>0</v>
      </c>
      <c r="L132" s="62"/>
      <c r="M132" s="61">
        <f t="shared" si="18"/>
        <v>0</v>
      </c>
      <c r="N132" s="61">
        <f t="shared" si="19"/>
        <v>0</v>
      </c>
      <c r="Q132" s="61">
        <f t="shared" si="25"/>
        <v>0</v>
      </c>
      <c r="R132" s="63"/>
      <c r="S132" s="26">
        <f t="shared" si="21"/>
        <v>0</v>
      </c>
      <c r="T132" s="61">
        <f t="shared" si="22"/>
        <v>0</v>
      </c>
      <c r="U132" s="26">
        <f>IFERROR(VLOOKUP(A132,'[2]SY 2021-22 Final'!$A$9:$T$350,20,0),0)</f>
        <v>0</v>
      </c>
      <c r="V132" s="26">
        <f t="shared" si="23"/>
        <v>0</v>
      </c>
      <c r="W132" s="46">
        <f t="shared" si="24"/>
        <v>0</v>
      </c>
    </row>
    <row r="133" spans="1:23" x14ac:dyDescent="0.25">
      <c r="A133" s="57" t="s">
        <v>283</v>
      </c>
      <c r="B133" s="2" t="s">
        <v>284</v>
      </c>
      <c r="C133" s="61">
        <f>_xlfn.IFNA(IF(VLOOKUP(A133,'[2]Title IA 2021-22 F'!A:F,6,0)=0,0,$B$5),0)</f>
        <v>10000</v>
      </c>
      <c r="D133" s="67">
        <f>IFERROR(VLOOKUP(A133,'[2]Title IA 2021-22 F'!A:F,6,0)/'[2]Title IA 2021-22 F'!$F$3,0)</f>
        <v>3.540386368284875E-4</v>
      </c>
      <c r="E133" s="61">
        <f t="shared" si="13"/>
        <v>7108.5999999999858</v>
      </c>
      <c r="F133" s="62"/>
      <c r="G133" s="61">
        <f t="shared" si="14"/>
        <v>10000</v>
      </c>
      <c r="H133" s="61">
        <f t="shared" si="15"/>
        <v>10000</v>
      </c>
      <c r="I133" s="62"/>
      <c r="J133" s="61">
        <f t="shared" si="16"/>
        <v>0</v>
      </c>
      <c r="K133" s="61">
        <f t="shared" si="17"/>
        <v>10000</v>
      </c>
      <c r="L133" s="62"/>
      <c r="M133" s="61">
        <f t="shared" si="18"/>
        <v>0</v>
      </c>
      <c r="N133" s="61">
        <f t="shared" si="19"/>
        <v>10000</v>
      </c>
      <c r="Q133" s="61">
        <f t="shared" si="25"/>
        <v>10000</v>
      </c>
      <c r="R133" s="63"/>
      <c r="S133" s="26">
        <f t="shared" si="21"/>
        <v>0</v>
      </c>
      <c r="T133" s="61">
        <f t="shared" si="22"/>
        <v>10000</v>
      </c>
      <c r="U133" s="26">
        <f>IFERROR(VLOOKUP(A133,'[2]SY 2021-22 Final'!$A$9:$T$350,20,0),0)</f>
        <v>10000</v>
      </c>
      <c r="V133" s="26">
        <f t="shared" si="23"/>
        <v>0</v>
      </c>
      <c r="W133" s="46">
        <f t="shared" si="24"/>
        <v>0</v>
      </c>
    </row>
    <row r="134" spans="1:23" x14ac:dyDescent="0.25">
      <c r="A134" s="57" t="s">
        <v>285</v>
      </c>
      <c r="B134" s="2" t="s">
        <v>286</v>
      </c>
      <c r="C134" s="61">
        <f>_xlfn.IFNA(IF(VLOOKUP(A134,'[2]Title IA 2021-22 F'!A:F,6,0)=0,0,$B$5),0)</f>
        <v>10000</v>
      </c>
      <c r="D134" s="67">
        <f>IFERROR(VLOOKUP(A134,'[2]Title IA 2021-22 F'!A:F,6,0)/'[2]Title IA 2021-22 F'!$F$3,0)</f>
        <v>2.6291981307585309E-4</v>
      </c>
      <c r="E134" s="61">
        <f t="shared" si="13"/>
        <v>5278.9999999999854</v>
      </c>
      <c r="F134" s="62"/>
      <c r="G134" s="61">
        <f t="shared" si="14"/>
        <v>10000</v>
      </c>
      <c r="H134" s="61">
        <f t="shared" si="15"/>
        <v>10000</v>
      </c>
      <c r="I134" s="62"/>
      <c r="J134" s="61">
        <f t="shared" si="16"/>
        <v>0</v>
      </c>
      <c r="K134" s="61">
        <f t="shared" si="17"/>
        <v>10000</v>
      </c>
      <c r="L134" s="62"/>
      <c r="M134" s="61">
        <f t="shared" si="18"/>
        <v>0</v>
      </c>
      <c r="N134" s="61">
        <f t="shared" si="19"/>
        <v>10000</v>
      </c>
      <c r="Q134" s="61">
        <f t="shared" si="25"/>
        <v>10000</v>
      </c>
      <c r="R134" s="63"/>
      <c r="S134" s="26">
        <f t="shared" si="21"/>
        <v>0</v>
      </c>
      <c r="T134" s="61">
        <f t="shared" si="22"/>
        <v>10000</v>
      </c>
      <c r="U134" s="26">
        <f>IFERROR(VLOOKUP(A134,'[2]SY 2021-22 Final'!$A$9:$T$350,20,0),0)</f>
        <v>10000</v>
      </c>
      <c r="V134" s="26">
        <f t="shared" si="23"/>
        <v>0</v>
      </c>
      <c r="W134" s="46">
        <f t="shared" si="24"/>
        <v>0</v>
      </c>
    </row>
    <row r="135" spans="1:23" x14ac:dyDescent="0.25">
      <c r="A135" s="57" t="s">
        <v>287</v>
      </c>
      <c r="B135" s="2" t="s">
        <v>288</v>
      </c>
      <c r="C135" s="61">
        <f>_xlfn.IFNA(IF(VLOOKUP(A135,'[2]Title IA 2021-22 F'!A:F,6,0)=0,0,$B$5),0)</f>
        <v>10000</v>
      </c>
      <c r="D135" s="67">
        <f>IFERROR(VLOOKUP(A135,'[2]Title IA 2021-22 F'!A:F,6,0)/'[2]Title IA 2021-22 F'!$F$3,0)</f>
        <v>9.7810361122368621E-3</v>
      </c>
      <c r="E135" s="61">
        <f t="shared" si="13"/>
        <v>196390.89999999997</v>
      </c>
      <c r="F135" s="62"/>
      <c r="G135" s="61">
        <f t="shared" si="14"/>
        <v>0</v>
      </c>
      <c r="H135" s="61">
        <f t="shared" si="15"/>
        <v>190335.8</v>
      </c>
      <c r="I135" s="62"/>
      <c r="J135" s="61">
        <f t="shared" si="16"/>
        <v>0</v>
      </c>
      <c r="K135" s="61">
        <f t="shared" si="17"/>
        <v>190330</v>
      </c>
      <c r="L135" s="62"/>
      <c r="M135" s="61">
        <f t="shared" si="18"/>
        <v>0</v>
      </c>
      <c r="N135" s="61">
        <f t="shared" si="19"/>
        <v>190330</v>
      </c>
      <c r="Q135" s="61">
        <f t="shared" si="25"/>
        <v>190330</v>
      </c>
      <c r="R135" s="63"/>
      <c r="S135" s="26">
        <f t="shared" si="21"/>
        <v>0</v>
      </c>
      <c r="T135" s="61">
        <f t="shared" si="22"/>
        <v>190330</v>
      </c>
      <c r="U135" s="26">
        <f>IFERROR(VLOOKUP(A135,'[2]SY 2021-22 Final'!$A$9:$T$350,20,0),0)</f>
        <v>179686</v>
      </c>
      <c r="V135" s="26">
        <f t="shared" si="23"/>
        <v>10644</v>
      </c>
      <c r="W135" s="46">
        <f t="shared" si="24"/>
        <v>5.923666841044934E-2</v>
      </c>
    </row>
    <row r="136" spans="1:23" x14ac:dyDescent="0.25">
      <c r="A136" s="57" t="s">
        <v>289</v>
      </c>
      <c r="B136" s="2" t="s">
        <v>290</v>
      </c>
      <c r="C136" s="61">
        <f>_xlfn.IFNA(IF(VLOOKUP(A136,'[2]Title IA 2021-22 F'!A:F,6,0)=0,0,$B$5),0)</f>
        <v>10000</v>
      </c>
      <c r="D136" s="67">
        <f>IFERROR(VLOOKUP(A136,'[2]Title IA 2021-22 F'!A:F,6,0)/'[2]Title IA 2021-22 F'!$F$3,0)</f>
        <v>3.8976319782405673E-4</v>
      </c>
      <c r="E136" s="61">
        <f t="shared" si="13"/>
        <v>7825.8999999999851</v>
      </c>
      <c r="F136" s="62"/>
      <c r="G136" s="61">
        <f t="shared" si="14"/>
        <v>10000</v>
      </c>
      <c r="H136" s="61">
        <f t="shared" si="15"/>
        <v>10000</v>
      </c>
      <c r="I136" s="62"/>
      <c r="J136" s="61">
        <f t="shared" si="16"/>
        <v>0</v>
      </c>
      <c r="K136" s="61">
        <f t="shared" si="17"/>
        <v>10000</v>
      </c>
      <c r="L136" s="62"/>
      <c r="M136" s="61">
        <f t="shared" si="18"/>
        <v>0</v>
      </c>
      <c r="N136" s="61">
        <f t="shared" si="19"/>
        <v>10000</v>
      </c>
      <c r="Q136" s="61">
        <f t="shared" si="25"/>
        <v>10000</v>
      </c>
      <c r="R136" s="63"/>
      <c r="S136" s="26">
        <f t="shared" si="21"/>
        <v>0</v>
      </c>
      <c r="T136" s="61">
        <f t="shared" si="22"/>
        <v>10000</v>
      </c>
      <c r="U136" s="26">
        <f>IFERROR(VLOOKUP(A136,'[2]SY 2021-22 Final'!$A$9:$T$350,20,0),0)</f>
        <v>10000</v>
      </c>
      <c r="V136" s="26">
        <f t="shared" si="23"/>
        <v>0</v>
      </c>
      <c r="W136" s="46">
        <f t="shared" si="24"/>
        <v>0</v>
      </c>
    </row>
    <row r="137" spans="1:23" x14ac:dyDescent="0.25">
      <c r="A137" s="57" t="s">
        <v>291</v>
      </c>
      <c r="B137" s="2" t="s">
        <v>292</v>
      </c>
      <c r="C137" s="61">
        <f>_xlfn.IFNA(IF(VLOOKUP(A137,'[2]Title IA 2021-22 F'!A:F,6,0)=0,0,$B$5),0)</f>
        <v>10000</v>
      </c>
      <c r="D137" s="67">
        <f>IFERROR(VLOOKUP(A137,'[2]Title IA 2021-22 F'!A:F,6,0)/'[2]Title IA 2021-22 F'!$F$3,0)</f>
        <v>3.3222162263643184E-4</v>
      </c>
      <c r="E137" s="61">
        <f t="shared" ref="E137:E200" si="26">IF(D137=0,0,ROUNDDOWN(D137*$C$1,1)+$C$1*$D$5)</f>
        <v>6670.4999999999854</v>
      </c>
      <c r="F137" s="62"/>
      <c r="G137" s="61">
        <f t="shared" ref="G137:G200" si="27">IF(AND($C137&lt;&gt;0,E137&lt;$B$5),$B$5,0)</f>
        <v>10000</v>
      </c>
      <c r="H137" s="61">
        <f t="shared" ref="H137:H200" si="28">ROUNDDOWN(IF(G137=0,IF(E137=$B$5,$B$5,E137*(1-$G$5)),G137),1)</f>
        <v>10000</v>
      </c>
      <c r="I137" s="62"/>
      <c r="J137" s="61">
        <f t="shared" ref="J137:J200" si="29">IF(AND($C137&lt;&gt;0,H137&lt;10000),10000,0)</f>
        <v>0</v>
      </c>
      <c r="K137" s="61">
        <f t="shared" ref="K137:K200" si="30">ROUNDDOWN(IF(J137=0,IF(H137=$B$5,$B$5,H137*(1-$J$5)),J137),0)</f>
        <v>10000</v>
      </c>
      <c r="L137" s="62"/>
      <c r="M137" s="61">
        <f t="shared" ref="M137:M200" si="31">IF(AND(C137&lt;&gt;0,K137&lt;10000),10000,0)</f>
        <v>0</v>
      </c>
      <c r="N137" s="61">
        <f t="shared" ref="N137:N200" si="32">IF(M137=0,IF(K137=$B$5,$B$5,K137*(1-$M$5)),M137)</f>
        <v>10000</v>
      </c>
      <c r="Q137" s="61">
        <f t="shared" si="25"/>
        <v>10000</v>
      </c>
      <c r="R137" s="63"/>
      <c r="S137" s="26">
        <f t="shared" ref="S137:S200" si="33">ROUND(IF(R137&gt;0,-(0.9-R137)*Q137,0),0)</f>
        <v>0</v>
      </c>
      <c r="T137" s="61">
        <f t="shared" ref="T137:T200" si="34">Q137+S137</f>
        <v>10000</v>
      </c>
      <c r="U137" s="26">
        <f>IFERROR(VLOOKUP(A137,'[2]SY 2021-22 Final'!$A$9:$T$350,20,0),0)</f>
        <v>10000</v>
      </c>
      <c r="V137" s="26">
        <f t="shared" ref="V137:V200" si="35">T137-U137</f>
        <v>0</v>
      </c>
      <c r="W137" s="46">
        <f t="shared" ref="W137:W200" si="36">IFERROR(V137/U137,0)</f>
        <v>0</v>
      </c>
    </row>
    <row r="138" spans="1:23" x14ac:dyDescent="0.25">
      <c r="A138" s="57" t="s">
        <v>293</v>
      </c>
      <c r="B138" s="2" t="s">
        <v>294</v>
      </c>
      <c r="C138" s="61">
        <f>_xlfn.IFNA(IF(VLOOKUP(A138,'[2]Title IA 2021-22 F'!A:F,6,0)=0,0,$B$5),0)</f>
        <v>10000</v>
      </c>
      <c r="D138" s="67">
        <f>IFERROR(VLOOKUP(A138,'[2]Title IA 2021-22 F'!A:F,6,0)/'[2]Title IA 2021-22 F'!$F$3,0)</f>
        <v>7.5471833918779201E-5</v>
      </c>
      <c r="E138" s="61">
        <f t="shared" si="26"/>
        <v>1515.2999999999852</v>
      </c>
      <c r="F138" s="62"/>
      <c r="G138" s="61">
        <f t="shared" si="27"/>
        <v>10000</v>
      </c>
      <c r="H138" s="61">
        <f t="shared" si="28"/>
        <v>10000</v>
      </c>
      <c r="I138" s="62"/>
      <c r="J138" s="61">
        <f t="shared" si="29"/>
        <v>0</v>
      </c>
      <c r="K138" s="61">
        <f t="shared" si="30"/>
        <v>10000</v>
      </c>
      <c r="L138" s="62"/>
      <c r="M138" s="61">
        <f t="shared" si="31"/>
        <v>0</v>
      </c>
      <c r="N138" s="61">
        <f t="shared" si="32"/>
        <v>10000</v>
      </c>
      <c r="Q138" s="61">
        <f t="shared" si="25"/>
        <v>10000</v>
      </c>
      <c r="R138" s="63"/>
      <c r="S138" s="26">
        <f t="shared" si="33"/>
        <v>0</v>
      </c>
      <c r="T138" s="61">
        <f t="shared" si="34"/>
        <v>10000</v>
      </c>
      <c r="U138" s="26">
        <f>IFERROR(VLOOKUP(A138,'[2]SY 2021-22 Final'!$A$9:$T$350,20,0),0)</f>
        <v>10000</v>
      </c>
      <c r="V138" s="26">
        <f t="shared" si="35"/>
        <v>0</v>
      </c>
      <c r="W138" s="46">
        <f t="shared" si="36"/>
        <v>0</v>
      </c>
    </row>
    <row r="139" spans="1:23" x14ac:dyDescent="0.25">
      <c r="A139" s="57" t="s">
        <v>295</v>
      </c>
      <c r="B139" s="2" t="s">
        <v>296</v>
      </c>
      <c r="C139" s="61">
        <f>_xlfn.IFNA(IF(VLOOKUP(A139,'[2]Title IA 2021-22 F'!A:F,6,0)=0,0,$B$5),0)</f>
        <v>10000</v>
      </c>
      <c r="D139" s="67">
        <f>IFERROR(VLOOKUP(A139,'[2]Title IA 2021-22 F'!A:F,6,0)/'[2]Title IA 2021-22 F'!$F$3,0)</f>
        <v>9.3176964735891565E-4</v>
      </c>
      <c r="E139" s="61">
        <f t="shared" si="26"/>
        <v>18708.699999999986</v>
      </c>
      <c r="F139" s="62"/>
      <c r="G139" s="61">
        <f t="shared" si="27"/>
        <v>0</v>
      </c>
      <c r="H139" s="61">
        <f t="shared" si="28"/>
        <v>18131.8</v>
      </c>
      <c r="I139" s="62"/>
      <c r="J139" s="61">
        <f t="shared" si="29"/>
        <v>0</v>
      </c>
      <c r="K139" s="61">
        <f t="shared" si="30"/>
        <v>18131</v>
      </c>
      <c r="L139" s="62"/>
      <c r="M139" s="61">
        <f t="shared" si="31"/>
        <v>0</v>
      </c>
      <c r="N139" s="61">
        <f t="shared" si="32"/>
        <v>18131</v>
      </c>
      <c r="Q139" s="61">
        <f t="shared" si="25"/>
        <v>18131</v>
      </c>
      <c r="R139" s="63"/>
      <c r="S139" s="26">
        <f t="shared" si="33"/>
        <v>0</v>
      </c>
      <c r="T139" s="61">
        <f t="shared" si="34"/>
        <v>18131</v>
      </c>
      <c r="U139" s="26">
        <f>IFERROR(VLOOKUP(A139,'[2]SY 2021-22 Final'!$A$9:$T$350,20,0),0)</f>
        <v>14772</v>
      </c>
      <c r="V139" s="26">
        <f t="shared" si="35"/>
        <v>3359</v>
      </c>
      <c r="W139" s="46">
        <f t="shared" si="36"/>
        <v>0.22738965610614675</v>
      </c>
    </row>
    <row r="140" spans="1:23" x14ac:dyDescent="0.25">
      <c r="A140" s="57" t="s">
        <v>297</v>
      </c>
      <c r="B140" s="2" t="s">
        <v>298</v>
      </c>
      <c r="C140" s="61">
        <f>_xlfn.IFNA(IF(VLOOKUP(A140,'[2]Title IA 2021-22 F'!A:F,6,0)=0,0,$B$5),0)</f>
        <v>10000</v>
      </c>
      <c r="D140" s="67">
        <f>IFERROR(VLOOKUP(A140,'[2]Title IA 2021-22 F'!A:F,6,0)/'[2]Title IA 2021-22 F'!$F$3,0)</f>
        <v>1.6444334524085388E-3</v>
      </c>
      <c r="E140" s="61">
        <f t="shared" si="26"/>
        <v>33018.099999999984</v>
      </c>
      <c r="F140" s="62"/>
      <c r="G140" s="61">
        <f t="shared" si="27"/>
        <v>0</v>
      </c>
      <c r="H140" s="61">
        <f t="shared" si="28"/>
        <v>32000</v>
      </c>
      <c r="I140" s="62"/>
      <c r="J140" s="61">
        <f t="shared" si="29"/>
        <v>0</v>
      </c>
      <c r="K140" s="61">
        <f t="shared" si="30"/>
        <v>31999</v>
      </c>
      <c r="L140" s="62"/>
      <c r="M140" s="61">
        <f t="shared" si="31"/>
        <v>0</v>
      </c>
      <c r="N140" s="61">
        <f t="shared" si="32"/>
        <v>31999</v>
      </c>
      <c r="Q140" s="61">
        <f t="shared" si="25"/>
        <v>31999</v>
      </c>
      <c r="R140" s="63"/>
      <c r="S140" s="26">
        <f t="shared" si="33"/>
        <v>0</v>
      </c>
      <c r="T140" s="61">
        <f t="shared" si="34"/>
        <v>31999</v>
      </c>
      <c r="U140" s="26">
        <f>IFERROR(VLOOKUP(A140,'[2]SY 2021-22 Final'!$A$9:$T$350,20,0),0)</f>
        <v>25397</v>
      </c>
      <c r="V140" s="26">
        <f t="shared" si="35"/>
        <v>6602</v>
      </c>
      <c r="W140" s="46">
        <f t="shared" si="36"/>
        <v>0.25995196283025557</v>
      </c>
    </row>
    <row r="141" spans="1:23" x14ac:dyDescent="0.25">
      <c r="A141" s="57" t="s">
        <v>299</v>
      </c>
      <c r="B141" s="2" t="s">
        <v>300</v>
      </c>
      <c r="C141" s="61">
        <f>_xlfn.IFNA(IF(VLOOKUP(A141,'[2]Title IA 2021-22 F'!A:F,6,0)=0,0,$B$5),0)</f>
        <v>10000</v>
      </c>
      <c r="D141" s="67">
        <f>IFERROR(VLOOKUP(A141,'[2]Title IA 2021-22 F'!A:F,6,0)/'[2]Title IA 2021-22 F'!$F$3,0)</f>
        <v>1.4453691927844704E-3</v>
      </c>
      <c r="E141" s="61">
        <f t="shared" si="26"/>
        <v>29021.099999999984</v>
      </c>
      <c r="F141" s="62"/>
      <c r="G141" s="61">
        <f t="shared" si="27"/>
        <v>0</v>
      </c>
      <c r="H141" s="61">
        <f t="shared" si="28"/>
        <v>28126.3</v>
      </c>
      <c r="I141" s="62"/>
      <c r="J141" s="61">
        <f t="shared" si="29"/>
        <v>0</v>
      </c>
      <c r="K141" s="61">
        <f t="shared" si="30"/>
        <v>28125</v>
      </c>
      <c r="L141" s="62"/>
      <c r="M141" s="61">
        <f t="shared" si="31"/>
        <v>0</v>
      </c>
      <c r="N141" s="61">
        <f t="shared" si="32"/>
        <v>28125</v>
      </c>
      <c r="Q141" s="61">
        <f t="shared" si="25"/>
        <v>28125</v>
      </c>
      <c r="R141" s="63"/>
      <c r="S141" s="26">
        <f t="shared" si="33"/>
        <v>0</v>
      </c>
      <c r="T141" s="61">
        <f t="shared" si="34"/>
        <v>28125</v>
      </c>
      <c r="U141" s="26">
        <f>IFERROR(VLOOKUP(A141,'[2]SY 2021-22 Final'!$A$9:$T$350,20,0),0)</f>
        <v>26939</v>
      </c>
      <c r="V141" s="26">
        <f t="shared" si="35"/>
        <v>1186</v>
      </c>
      <c r="W141" s="46">
        <f t="shared" si="36"/>
        <v>4.4025390697501762E-2</v>
      </c>
    </row>
    <row r="142" spans="1:23" x14ac:dyDescent="0.25">
      <c r="A142" s="57" t="s">
        <v>301</v>
      </c>
      <c r="B142" s="2" t="s">
        <v>302</v>
      </c>
      <c r="C142" s="61">
        <f>_xlfn.IFNA(IF(VLOOKUP(A142,'[2]Title IA 2021-22 F'!A:F,6,0)=0,0,$B$5),0)</f>
        <v>10000</v>
      </c>
      <c r="D142" s="67">
        <f>IFERROR(VLOOKUP(A142,'[2]Title IA 2021-22 F'!A:F,6,0)/'[2]Title IA 2021-22 F'!$F$3,0)</f>
        <v>1.8609241320929039E-4</v>
      </c>
      <c r="E142" s="61">
        <f t="shared" si="26"/>
        <v>3736.4999999999854</v>
      </c>
      <c r="F142" s="62"/>
      <c r="G142" s="61">
        <f t="shared" si="27"/>
        <v>10000</v>
      </c>
      <c r="H142" s="61">
        <f t="shared" si="28"/>
        <v>10000</v>
      </c>
      <c r="I142" s="62"/>
      <c r="J142" s="61">
        <f t="shared" si="29"/>
        <v>0</v>
      </c>
      <c r="K142" s="61">
        <f t="shared" si="30"/>
        <v>10000</v>
      </c>
      <c r="L142" s="62"/>
      <c r="M142" s="61">
        <f t="shared" si="31"/>
        <v>0</v>
      </c>
      <c r="N142" s="61">
        <f t="shared" si="32"/>
        <v>10000</v>
      </c>
      <c r="Q142" s="61">
        <f t="shared" si="25"/>
        <v>10000</v>
      </c>
      <c r="R142" s="63"/>
      <c r="S142" s="26">
        <f t="shared" si="33"/>
        <v>0</v>
      </c>
      <c r="T142" s="61">
        <f t="shared" si="34"/>
        <v>10000</v>
      </c>
      <c r="U142" s="26">
        <f>IFERROR(VLOOKUP(A142,'[2]SY 2021-22 Final'!$A$9:$T$350,20,0),0)</f>
        <v>10000</v>
      </c>
      <c r="V142" s="26">
        <f t="shared" si="35"/>
        <v>0</v>
      </c>
      <c r="W142" s="46">
        <f t="shared" si="36"/>
        <v>0</v>
      </c>
    </row>
    <row r="143" spans="1:23" x14ac:dyDescent="0.25">
      <c r="A143" s="57" t="s">
        <v>303</v>
      </c>
      <c r="B143" s="2" t="s">
        <v>304</v>
      </c>
      <c r="C143" s="61">
        <f>_xlfn.IFNA(IF(VLOOKUP(A143,'[2]Title IA 2021-22 F'!A:F,6,0)=0,0,$B$5),0)</f>
        <v>10000</v>
      </c>
      <c r="D143" s="67">
        <f>IFERROR(VLOOKUP(A143,'[2]Title IA 2021-22 F'!A:F,6,0)/'[2]Title IA 2021-22 F'!$F$3,0)</f>
        <v>4.325055117351424E-4</v>
      </c>
      <c r="E143" s="61">
        <f t="shared" si="26"/>
        <v>8684.0999999999858</v>
      </c>
      <c r="F143" s="62"/>
      <c r="G143" s="61">
        <f t="shared" si="27"/>
        <v>10000</v>
      </c>
      <c r="H143" s="61">
        <f t="shared" si="28"/>
        <v>10000</v>
      </c>
      <c r="I143" s="62"/>
      <c r="J143" s="61">
        <f t="shared" si="29"/>
        <v>0</v>
      </c>
      <c r="K143" s="61">
        <f t="shared" si="30"/>
        <v>10000</v>
      </c>
      <c r="L143" s="62"/>
      <c r="M143" s="61">
        <f t="shared" si="31"/>
        <v>0</v>
      </c>
      <c r="N143" s="61">
        <f t="shared" si="32"/>
        <v>10000</v>
      </c>
      <c r="Q143" s="61">
        <f t="shared" si="25"/>
        <v>10000</v>
      </c>
      <c r="R143" s="63"/>
      <c r="S143" s="26">
        <f t="shared" si="33"/>
        <v>0</v>
      </c>
      <c r="T143" s="61">
        <f t="shared" si="34"/>
        <v>10000</v>
      </c>
      <c r="U143" s="26">
        <f>IFERROR(VLOOKUP(A143,'[2]SY 2021-22 Final'!$A$9:$T$350,20,0),0)</f>
        <v>10000</v>
      </c>
      <c r="V143" s="26">
        <f t="shared" si="35"/>
        <v>0</v>
      </c>
      <c r="W143" s="46">
        <f t="shared" si="36"/>
        <v>0</v>
      </c>
    </row>
    <row r="144" spans="1:23" x14ac:dyDescent="0.25">
      <c r="A144" s="57" t="s">
        <v>305</v>
      </c>
      <c r="B144" s="2" t="s">
        <v>306</v>
      </c>
      <c r="C144" s="61">
        <f>_xlfn.IFNA(IF(VLOOKUP(A144,'[2]Title IA 2021-22 F'!A:F,6,0)=0,0,$B$5),0)</f>
        <v>10000</v>
      </c>
      <c r="D144" s="67">
        <f>IFERROR(VLOOKUP(A144,'[2]Title IA 2021-22 F'!A:F,6,0)/'[2]Title IA 2021-22 F'!$F$3,0)</f>
        <v>5.0944487575078456E-4</v>
      </c>
      <c r="E144" s="61">
        <f t="shared" si="26"/>
        <v>10228.999999999985</v>
      </c>
      <c r="F144" s="62"/>
      <c r="G144" s="61">
        <f t="shared" si="27"/>
        <v>0</v>
      </c>
      <c r="H144" s="61">
        <f t="shared" si="28"/>
        <v>9913.6</v>
      </c>
      <c r="I144" s="62"/>
      <c r="J144" s="61">
        <f t="shared" si="29"/>
        <v>10000</v>
      </c>
      <c r="K144" s="61">
        <f t="shared" si="30"/>
        <v>10000</v>
      </c>
      <c r="L144" s="62"/>
      <c r="M144" s="61">
        <f t="shared" si="31"/>
        <v>0</v>
      </c>
      <c r="N144" s="61">
        <f t="shared" si="32"/>
        <v>10000</v>
      </c>
      <c r="Q144" s="61">
        <f t="shared" si="25"/>
        <v>10000</v>
      </c>
      <c r="R144" s="63"/>
      <c r="S144" s="26">
        <f t="shared" si="33"/>
        <v>0</v>
      </c>
      <c r="T144" s="61">
        <f t="shared" si="34"/>
        <v>10000</v>
      </c>
      <c r="U144" s="26">
        <f>IFERROR(VLOOKUP(A144,'[2]SY 2021-22 Final'!$A$9:$T$350,20,0),0)</f>
        <v>10000</v>
      </c>
      <c r="V144" s="26">
        <f t="shared" si="35"/>
        <v>0</v>
      </c>
      <c r="W144" s="46">
        <f t="shared" si="36"/>
        <v>0</v>
      </c>
    </row>
    <row r="145" spans="1:23" x14ac:dyDescent="0.25">
      <c r="A145" s="57" t="s">
        <v>307</v>
      </c>
      <c r="B145" s="2" t="s">
        <v>308</v>
      </c>
      <c r="C145" s="61">
        <f>_xlfn.IFNA(IF(VLOOKUP(A145,'[2]Title IA 2021-22 F'!A:F,6,0)=0,0,$B$5),0)</f>
        <v>10000</v>
      </c>
      <c r="D145" s="67">
        <f>IFERROR(VLOOKUP(A145,'[2]Title IA 2021-22 F'!A:F,6,0)/'[2]Title IA 2021-22 F'!$F$3,0)</f>
        <v>1.2713169243208325E-3</v>
      </c>
      <c r="E145" s="61">
        <f t="shared" si="26"/>
        <v>25526.399999999987</v>
      </c>
      <c r="F145" s="62"/>
      <c r="G145" s="61">
        <f t="shared" si="27"/>
        <v>0</v>
      </c>
      <c r="H145" s="61">
        <f t="shared" si="28"/>
        <v>24739.3</v>
      </c>
      <c r="I145" s="62"/>
      <c r="J145" s="61">
        <f t="shared" si="29"/>
        <v>0</v>
      </c>
      <c r="K145" s="61">
        <f t="shared" si="30"/>
        <v>24738</v>
      </c>
      <c r="L145" s="62"/>
      <c r="M145" s="61">
        <f t="shared" si="31"/>
        <v>0</v>
      </c>
      <c r="N145" s="61">
        <f t="shared" si="32"/>
        <v>24738</v>
      </c>
      <c r="Q145" s="61">
        <f t="shared" si="25"/>
        <v>24738</v>
      </c>
      <c r="R145" s="63"/>
      <c r="S145" s="26">
        <f t="shared" si="33"/>
        <v>0</v>
      </c>
      <c r="T145" s="61">
        <f t="shared" si="34"/>
        <v>24738</v>
      </c>
      <c r="U145" s="26">
        <f>IFERROR(VLOOKUP(A145,'[2]SY 2021-22 Final'!$A$9:$T$350,20,0),0)</f>
        <v>16430</v>
      </c>
      <c r="V145" s="26">
        <f t="shared" si="35"/>
        <v>8308</v>
      </c>
      <c r="W145" s="46">
        <f t="shared" si="36"/>
        <v>0.50566037735849056</v>
      </c>
    </row>
    <row r="146" spans="1:23" x14ac:dyDescent="0.25">
      <c r="A146" s="57" t="s">
        <v>309</v>
      </c>
      <c r="B146" s="2" t="s">
        <v>310</v>
      </c>
      <c r="C146" s="61">
        <f>_xlfn.IFNA(IF(VLOOKUP(A146,'[2]Title IA 2021-22 F'!A:F,6,0)=0,0,$B$5),0)</f>
        <v>10000</v>
      </c>
      <c r="D146" s="67">
        <f>IFERROR(VLOOKUP(A146,'[2]Title IA 2021-22 F'!A:F,6,0)/'[2]Title IA 2021-22 F'!$F$3,0)</f>
        <v>7.9043490274414135E-3</v>
      </c>
      <c r="E146" s="61">
        <f t="shared" si="26"/>
        <v>158709.39999999997</v>
      </c>
      <c r="F146" s="62"/>
      <c r="G146" s="61">
        <f t="shared" si="27"/>
        <v>0</v>
      </c>
      <c r="H146" s="61">
        <f t="shared" si="28"/>
        <v>153816.1</v>
      </c>
      <c r="I146" s="62"/>
      <c r="J146" s="61">
        <f t="shared" si="29"/>
        <v>0</v>
      </c>
      <c r="K146" s="61">
        <f t="shared" si="30"/>
        <v>153811</v>
      </c>
      <c r="L146" s="62"/>
      <c r="M146" s="61">
        <f t="shared" si="31"/>
        <v>0</v>
      </c>
      <c r="N146" s="61">
        <f t="shared" si="32"/>
        <v>153811</v>
      </c>
      <c r="Q146" s="61">
        <f t="shared" si="25"/>
        <v>153811</v>
      </c>
      <c r="R146" s="63"/>
      <c r="S146" s="26">
        <f t="shared" si="33"/>
        <v>0</v>
      </c>
      <c r="T146" s="61">
        <f t="shared" si="34"/>
        <v>153811</v>
      </c>
      <c r="U146" s="26">
        <f>IFERROR(VLOOKUP(A146,'[2]SY 2021-22 Final'!$A$9:$T$350,20,0),0)</f>
        <v>118438</v>
      </c>
      <c r="V146" s="26">
        <f t="shared" si="35"/>
        <v>35373</v>
      </c>
      <c r="W146" s="46">
        <f t="shared" si="36"/>
        <v>0.29866259139803103</v>
      </c>
    </row>
    <row r="147" spans="1:23" x14ac:dyDescent="0.25">
      <c r="A147" s="57" t="s">
        <v>311</v>
      </c>
      <c r="B147" s="2" t="s">
        <v>312</v>
      </c>
      <c r="C147" s="61">
        <f>_xlfn.IFNA(IF(VLOOKUP(A147,'[2]Title IA 2021-22 F'!A:F,6,0)=0,0,$B$5),0)</f>
        <v>10000</v>
      </c>
      <c r="D147" s="67">
        <f>IFERROR(VLOOKUP(A147,'[2]Title IA 2021-22 F'!A:F,6,0)/'[2]Title IA 2021-22 F'!$F$3,0)</f>
        <v>4.8813170022958649E-4</v>
      </c>
      <c r="E147" s="61">
        <f t="shared" si="26"/>
        <v>9800.9999999999854</v>
      </c>
      <c r="F147" s="62"/>
      <c r="G147" s="61">
        <f t="shared" si="27"/>
        <v>10000</v>
      </c>
      <c r="H147" s="61">
        <f t="shared" si="28"/>
        <v>10000</v>
      </c>
      <c r="I147" s="62"/>
      <c r="J147" s="61">
        <f t="shared" si="29"/>
        <v>0</v>
      </c>
      <c r="K147" s="61">
        <f t="shared" si="30"/>
        <v>10000</v>
      </c>
      <c r="L147" s="62"/>
      <c r="M147" s="61">
        <f t="shared" si="31"/>
        <v>0</v>
      </c>
      <c r="N147" s="61">
        <f t="shared" si="32"/>
        <v>10000</v>
      </c>
      <c r="Q147" s="61">
        <f t="shared" si="25"/>
        <v>10000</v>
      </c>
      <c r="R147" s="63"/>
      <c r="S147" s="26">
        <f t="shared" si="33"/>
        <v>0</v>
      </c>
      <c r="T147" s="61">
        <f t="shared" si="34"/>
        <v>10000</v>
      </c>
      <c r="U147" s="26">
        <f>IFERROR(VLOOKUP(A147,'[2]SY 2021-22 Final'!$A$9:$T$350,20,0),0)</f>
        <v>10606</v>
      </c>
      <c r="V147" s="26">
        <f t="shared" si="35"/>
        <v>-606</v>
      </c>
      <c r="W147" s="46">
        <f t="shared" si="36"/>
        <v>-5.7137469356967757E-2</v>
      </c>
    </row>
    <row r="148" spans="1:23" x14ac:dyDescent="0.25">
      <c r="A148" s="57" t="s">
        <v>313</v>
      </c>
      <c r="B148" s="2" t="s">
        <v>314</v>
      </c>
      <c r="C148" s="61">
        <f>_xlfn.IFNA(IF(VLOOKUP(A148,'[2]Title IA 2021-22 F'!A:F,6,0)=0,0,$B$5),0)</f>
        <v>10000</v>
      </c>
      <c r="D148" s="67">
        <f>IFERROR(VLOOKUP(A148,'[2]Title IA 2021-22 F'!A:F,6,0)/'[2]Title IA 2021-22 F'!$F$3,0)</f>
        <v>5.3213001197016715E-3</v>
      </c>
      <c r="E148" s="61">
        <f t="shared" si="26"/>
        <v>106844.99999999999</v>
      </c>
      <c r="F148" s="62"/>
      <c r="G148" s="61">
        <f t="shared" si="27"/>
        <v>0</v>
      </c>
      <c r="H148" s="61">
        <f t="shared" si="28"/>
        <v>103550.7</v>
      </c>
      <c r="I148" s="62"/>
      <c r="J148" s="61">
        <f t="shared" si="29"/>
        <v>0</v>
      </c>
      <c r="K148" s="61">
        <f t="shared" si="30"/>
        <v>103547</v>
      </c>
      <c r="L148" s="62"/>
      <c r="M148" s="61">
        <f t="shared" si="31"/>
        <v>0</v>
      </c>
      <c r="N148" s="61">
        <f t="shared" si="32"/>
        <v>103547</v>
      </c>
      <c r="Q148" s="61">
        <f t="shared" si="25"/>
        <v>103547</v>
      </c>
      <c r="R148" s="63"/>
      <c r="S148" s="26">
        <f t="shared" si="33"/>
        <v>0</v>
      </c>
      <c r="T148" s="61">
        <f t="shared" si="34"/>
        <v>103547</v>
      </c>
      <c r="U148" s="26">
        <f>IFERROR(VLOOKUP(A148,'[2]SY 2021-22 Final'!$A$9:$T$350,20,0),0)</f>
        <v>84714</v>
      </c>
      <c r="V148" s="26">
        <f t="shared" si="35"/>
        <v>18833</v>
      </c>
      <c r="W148" s="46">
        <f t="shared" si="36"/>
        <v>0.22231272280850864</v>
      </c>
    </row>
    <row r="149" spans="1:23" x14ac:dyDescent="0.25">
      <c r="A149" s="57" t="s">
        <v>315</v>
      </c>
      <c r="B149" s="2" t="s">
        <v>316</v>
      </c>
      <c r="C149" s="61">
        <f>_xlfn.IFNA(IF(VLOOKUP(A149,'[2]Title IA 2021-22 F'!A:F,6,0)=0,0,$B$5),0)</f>
        <v>10000</v>
      </c>
      <c r="D149" s="67">
        <f>IFERROR(VLOOKUP(A149,'[2]Title IA 2021-22 F'!A:F,6,0)/'[2]Title IA 2021-22 F'!$F$3,0)</f>
        <v>1.0480364187387199E-3</v>
      </c>
      <c r="E149" s="61">
        <f t="shared" si="26"/>
        <v>21043.199999999986</v>
      </c>
      <c r="F149" s="62"/>
      <c r="G149" s="61">
        <f t="shared" si="27"/>
        <v>0</v>
      </c>
      <c r="H149" s="61">
        <f t="shared" si="28"/>
        <v>20394.400000000001</v>
      </c>
      <c r="I149" s="62"/>
      <c r="J149" s="61">
        <f t="shared" si="29"/>
        <v>0</v>
      </c>
      <c r="K149" s="61">
        <f t="shared" si="30"/>
        <v>20393</v>
      </c>
      <c r="L149" s="62"/>
      <c r="M149" s="61">
        <f t="shared" si="31"/>
        <v>0</v>
      </c>
      <c r="N149" s="61">
        <f t="shared" si="32"/>
        <v>20393</v>
      </c>
      <c r="Q149" s="61">
        <f t="shared" si="25"/>
        <v>20393</v>
      </c>
      <c r="R149" s="63"/>
      <c r="S149" s="26">
        <f t="shared" si="33"/>
        <v>0</v>
      </c>
      <c r="T149" s="61">
        <f t="shared" si="34"/>
        <v>20393</v>
      </c>
      <c r="U149" s="26">
        <f>IFERROR(VLOOKUP(A149,'[2]SY 2021-22 Final'!$A$9:$T$350,20,0),0)</f>
        <v>16166</v>
      </c>
      <c r="V149" s="26">
        <f t="shared" si="35"/>
        <v>4227</v>
      </c>
      <c r="W149" s="46">
        <f t="shared" si="36"/>
        <v>0.26147469998762835</v>
      </c>
    </row>
    <row r="150" spans="1:23" x14ac:dyDescent="0.25">
      <c r="A150" s="57" t="s">
        <v>317</v>
      </c>
      <c r="B150" s="2" t="s">
        <v>318</v>
      </c>
      <c r="C150" s="61">
        <f>_xlfn.IFNA(IF(VLOOKUP(A150,'[2]Title IA 2021-22 F'!A:F,6,0)=0,0,$B$5),0)</f>
        <v>10000</v>
      </c>
      <c r="D150" s="67">
        <f>IFERROR(VLOOKUP(A150,'[2]Title IA 2021-22 F'!A:F,6,0)/'[2]Title IA 2021-22 F'!$F$3,0)</f>
        <v>4.6817808937578187E-4</v>
      </c>
      <c r="E150" s="61">
        <f t="shared" si="26"/>
        <v>9400.3999999999851</v>
      </c>
      <c r="F150" s="62"/>
      <c r="G150" s="61">
        <f t="shared" si="27"/>
        <v>10000</v>
      </c>
      <c r="H150" s="61">
        <f t="shared" si="28"/>
        <v>10000</v>
      </c>
      <c r="I150" s="62"/>
      <c r="J150" s="61">
        <f t="shared" si="29"/>
        <v>0</v>
      </c>
      <c r="K150" s="61">
        <f t="shared" si="30"/>
        <v>10000</v>
      </c>
      <c r="L150" s="62"/>
      <c r="M150" s="61">
        <f t="shared" si="31"/>
        <v>0</v>
      </c>
      <c r="N150" s="61">
        <f t="shared" si="32"/>
        <v>10000</v>
      </c>
      <c r="Q150" s="61">
        <f t="shared" si="25"/>
        <v>10000</v>
      </c>
      <c r="R150" s="63"/>
      <c r="S150" s="26">
        <f t="shared" si="33"/>
        <v>0</v>
      </c>
      <c r="T150" s="61">
        <f t="shared" si="34"/>
        <v>10000</v>
      </c>
      <c r="U150" s="26">
        <f>IFERROR(VLOOKUP(A150,'[2]SY 2021-22 Final'!$A$9:$T$350,20,0),0)</f>
        <v>10000</v>
      </c>
      <c r="V150" s="26">
        <f t="shared" si="35"/>
        <v>0</v>
      </c>
      <c r="W150" s="46">
        <f t="shared" si="36"/>
        <v>0</v>
      </c>
    </row>
    <row r="151" spans="1:23" x14ac:dyDescent="0.25">
      <c r="A151" s="57" t="s">
        <v>319</v>
      </c>
      <c r="B151" s="2" t="s">
        <v>320</v>
      </c>
      <c r="C151" s="61">
        <f>_xlfn.IFNA(IF(VLOOKUP(A151,'[2]Title IA 2021-22 F'!A:F,6,0)=0,0,$B$5),0)</f>
        <v>10000</v>
      </c>
      <c r="D151" s="67">
        <f>IFERROR(VLOOKUP(A151,'[2]Title IA 2021-22 F'!A:F,6,0)/'[2]Title IA 2021-22 F'!$F$3,0)</f>
        <v>1.1117320234061054E-3</v>
      </c>
      <c r="E151" s="61">
        <f t="shared" si="26"/>
        <v>22322.099999999984</v>
      </c>
      <c r="F151" s="62"/>
      <c r="G151" s="61">
        <f t="shared" si="27"/>
        <v>0</v>
      </c>
      <c r="H151" s="61">
        <f t="shared" si="28"/>
        <v>21633.8</v>
      </c>
      <c r="I151" s="62"/>
      <c r="J151" s="61">
        <f t="shared" si="29"/>
        <v>0</v>
      </c>
      <c r="K151" s="61">
        <f t="shared" si="30"/>
        <v>21633</v>
      </c>
      <c r="L151" s="62"/>
      <c r="M151" s="61">
        <f t="shared" si="31"/>
        <v>0</v>
      </c>
      <c r="N151" s="61">
        <f t="shared" si="32"/>
        <v>21633</v>
      </c>
      <c r="Q151" s="61">
        <f t="shared" si="25"/>
        <v>21633</v>
      </c>
      <c r="R151" s="63"/>
      <c r="S151" s="26">
        <f t="shared" si="33"/>
        <v>0</v>
      </c>
      <c r="T151" s="61">
        <f t="shared" si="34"/>
        <v>21633</v>
      </c>
      <c r="U151" s="26">
        <f>IFERROR(VLOOKUP(A151,'[2]SY 2021-22 Final'!$A$9:$T$350,20,0),0)</f>
        <v>20492</v>
      </c>
      <c r="V151" s="26">
        <f t="shared" si="35"/>
        <v>1141</v>
      </c>
      <c r="W151" s="46">
        <f t="shared" si="36"/>
        <v>5.5680265469451491E-2</v>
      </c>
    </row>
    <row r="152" spans="1:23" x14ac:dyDescent="0.25">
      <c r="A152" s="57" t="s">
        <v>321</v>
      </c>
      <c r="B152" s="2" t="s">
        <v>322</v>
      </c>
      <c r="C152" s="61">
        <f>_xlfn.IFNA(IF(VLOOKUP(A152,'[2]Title IA 2021-22 F'!A:F,6,0)=0,0,$B$5),0)</f>
        <v>10000</v>
      </c>
      <c r="D152" s="67">
        <f>IFERROR(VLOOKUP(A152,'[2]Title IA 2021-22 F'!A:F,6,0)/'[2]Title IA 2021-22 F'!$F$3,0)</f>
        <v>8.8864745508488178E-4</v>
      </c>
      <c r="E152" s="61">
        <f t="shared" si="26"/>
        <v>17842.899999999987</v>
      </c>
      <c r="F152" s="62"/>
      <c r="G152" s="61">
        <f t="shared" si="27"/>
        <v>0</v>
      </c>
      <c r="H152" s="61">
        <f t="shared" si="28"/>
        <v>17292.7</v>
      </c>
      <c r="I152" s="62"/>
      <c r="J152" s="61">
        <f t="shared" si="29"/>
        <v>0</v>
      </c>
      <c r="K152" s="61">
        <f t="shared" si="30"/>
        <v>17292</v>
      </c>
      <c r="L152" s="62"/>
      <c r="M152" s="61">
        <f t="shared" si="31"/>
        <v>0</v>
      </c>
      <c r="N152" s="61">
        <f t="shared" si="32"/>
        <v>17292</v>
      </c>
      <c r="Q152" s="61">
        <f t="shared" si="25"/>
        <v>17292</v>
      </c>
      <c r="R152" s="63"/>
      <c r="S152" s="26">
        <f t="shared" si="33"/>
        <v>0</v>
      </c>
      <c r="T152" s="61">
        <f t="shared" si="34"/>
        <v>17292</v>
      </c>
      <c r="U152" s="26">
        <f>IFERROR(VLOOKUP(A152,'[2]SY 2021-22 Final'!$A$9:$T$350,20,0),0)</f>
        <v>16562</v>
      </c>
      <c r="V152" s="26">
        <f t="shared" si="35"/>
        <v>730</v>
      </c>
      <c r="W152" s="46">
        <f t="shared" si="36"/>
        <v>4.4076802318560558E-2</v>
      </c>
    </row>
    <row r="153" spans="1:23" x14ac:dyDescent="0.25">
      <c r="A153" s="57" t="s">
        <v>323</v>
      </c>
      <c r="B153" s="2" t="s">
        <v>324</v>
      </c>
      <c r="C153" s="61">
        <f>_xlfn.IFNA(IF(VLOOKUP(A153,'[2]Title IA 2021-22 F'!A:F,6,0)=0,0,$B$5),0)</f>
        <v>10000</v>
      </c>
      <c r="D153" s="67">
        <f>IFERROR(VLOOKUP(A153,'[2]Title IA 2021-22 F'!A:F,6,0)/'[2]Title IA 2021-22 F'!$F$3,0)</f>
        <v>6.4239430534342897E-5</v>
      </c>
      <c r="E153" s="61">
        <f t="shared" si="26"/>
        <v>1289.7999999999852</v>
      </c>
      <c r="F153" s="62"/>
      <c r="G153" s="61">
        <f t="shared" si="27"/>
        <v>10000</v>
      </c>
      <c r="H153" s="61">
        <f t="shared" si="28"/>
        <v>10000</v>
      </c>
      <c r="I153" s="62"/>
      <c r="J153" s="61">
        <f t="shared" si="29"/>
        <v>0</v>
      </c>
      <c r="K153" s="61">
        <f t="shared" si="30"/>
        <v>10000</v>
      </c>
      <c r="L153" s="62"/>
      <c r="M153" s="61">
        <f t="shared" si="31"/>
        <v>0</v>
      </c>
      <c r="N153" s="61">
        <f t="shared" si="32"/>
        <v>10000</v>
      </c>
      <c r="Q153" s="61">
        <f t="shared" si="25"/>
        <v>10000</v>
      </c>
      <c r="R153" s="63"/>
      <c r="S153" s="26">
        <f t="shared" si="33"/>
        <v>0</v>
      </c>
      <c r="T153" s="61">
        <f t="shared" si="34"/>
        <v>10000</v>
      </c>
      <c r="U153" s="26">
        <f>IFERROR(VLOOKUP(A153,'[2]SY 2021-22 Final'!$A$9:$T$350,20,0),0)</f>
        <v>10000</v>
      </c>
      <c r="V153" s="26">
        <f t="shared" si="35"/>
        <v>0</v>
      </c>
      <c r="W153" s="46">
        <f t="shared" si="36"/>
        <v>0</v>
      </c>
    </row>
    <row r="154" spans="1:23" x14ac:dyDescent="0.25">
      <c r="A154" s="57" t="s">
        <v>325</v>
      </c>
      <c r="B154" s="2" t="s">
        <v>326</v>
      </c>
      <c r="C154" s="61">
        <f>_xlfn.IFNA(IF(VLOOKUP(A154,'[2]Title IA 2021-22 F'!A:F,6,0)=0,0,$B$5),0)</f>
        <v>10000</v>
      </c>
      <c r="D154" s="67">
        <f>IFERROR(VLOOKUP(A154,'[2]Title IA 2021-22 F'!A:F,6,0)/'[2]Title IA 2021-22 F'!$F$3,0)</f>
        <v>2.3124315594146754E-3</v>
      </c>
      <c r="E154" s="61">
        <f t="shared" si="26"/>
        <v>46430.699999999983</v>
      </c>
      <c r="F154" s="62"/>
      <c r="G154" s="61">
        <f t="shared" si="27"/>
        <v>0</v>
      </c>
      <c r="H154" s="61">
        <f t="shared" si="28"/>
        <v>44999.1</v>
      </c>
      <c r="I154" s="62"/>
      <c r="J154" s="61">
        <f t="shared" si="29"/>
        <v>0</v>
      </c>
      <c r="K154" s="61">
        <f t="shared" si="30"/>
        <v>44997</v>
      </c>
      <c r="L154" s="62"/>
      <c r="M154" s="61">
        <f t="shared" si="31"/>
        <v>0</v>
      </c>
      <c r="N154" s="61">
        <f t="shared" si="32"/>
        <v>44997</v>
      </c>
      <c r="Q154" s="61">
        <f t="shared" si="25"/>
        <v>44997</v>
      </c>
      <c r="R154" s="63"/>
      <c r="S154" s="26">
        <f t="shared" si="33"/>
        <v>0</v>
      </c>
      <c r="T154" s="61">
        <f t="shared" si="34"/>
        <v>44997</v>
      </c>
      <c r="U154" s="26">
        <f>IFERROR(VLOOKUP(A154,'[2]SY 2021-22 Final'!$A$9:$T$350,20,0),0)</f>
        <v>43099</v>
      </c>
      <c r="V154" s="26">
        <f t="shared" si="35"/>
        <v>1898</v>
      </c>
      <c r="W154" s="46">
        <f t="shared" si="36"/>
        <v>4.4038144736536812E-2</v>
      </c>
    </row>
    <row r="155" spans="1:23" x14ac:dyDescent="0.25">
      <c r="A155" s="57" t="s">
        <v>327</v>
      </c>
      <c r="B155" s="2" t="s">
        <v>328</v>
      </c>
      <c r="C155" s="61">
        <f>_xlfn.IFNA(IF(VLOOKUP(A155,'[2]Title IA 2021-22 F'!A:F,6,0)=0,0,$B$5),0)</f>
        <v>10000</v>
      </c>
      <c r="D155" s="67">
        <f>IFERROR(VLOOKUP(A155,'[2]Title IA 2021-22 F'!A:F,6,0)/'[2]Title IA 2021-22 F'!$F$3,0)</f>
        <v>1.3535545918196992E-3</v>
      </c>
      <c r="E155" s="61">
        <f t="shared" si="26"/>
        <v>27177.599999999984</v>
      </c>
      <c r="F155" s="62"/>
      <c r="G155" s="61">
        <f t="shared" si="27"/>
        <v>0</v>
      </c>
      <c r="H155" s="61">
        <f t="shared" si="28"/>
        <v>26339.599999999999</v>
      </c>
      <c r="I155" s="62"/>
      <c r="J155" s="61">
        <f t="shared" si="29"/>
        <v>0</v>
      </c>
      <c r="K155" s="61">
        <f t="shared" si="30"/>
        <v>26338</v>
      </c>
      <c r="L155" s="62"/>
      <c r="M155" s="61">
        <f t="shared" si="31"/>
        <v>0</v>
      </c>
      <c r="N155" s="61">
        <f t="shared" si="32"/>
        <v>26338</v>
      </c>
      <c r="Q155" s="61">
        <f t="shared" si="25"/>
        <v>26338</v>
      </c>
      <c r="R155" s="63"/>
      <c r="S155" s="26">
        <f t="shared" si="33"/>
        <v>0</v>
      </c>
      <c r="T155" s="61">
        <f t="shared" si="34"/>
        <v>26338</v>
      </c>
      <c r="U155" s="26">
        <f>IFERROR(VLOOKUP(A155,'[2]SY 2021-22 Final'!$A$9:$T$350,20,0),0)</f>
        <v>24275</v>
      </c>
      <c r="V155" s="26">
        <f t="shared" si="35"/>
        <v>2063</v>
      </c>
      <c r="W155" s="46">
        <f t="shared" si="36"/>
        <v>8.4984552008238928E-2</v>
      </c>
    </row>
    <row r="156" spans="1:23" x14ac:dyDescent="0.25">
      <c r="A156" s="57" t="s">
        <v>329</v>
      </c>
      <c r="B156" s="2" t="s">
        <v>330</v>
      </c>
      <c r="C156" s="61">
        <f>_xlfn.IFNA(IF(VLOOKUP(A156,'[2]Title IA 2021-22 F'!A:F,6,0)=0,0,$B$5),0)</f>
        <v>10000</v>
      </c>
      <c r="D156" s="67">
        <f>IFERROR(VLOOKUP(A156,'[2]Title IA 2021-22 F'!A:F,6,0)/'[2]Title IA 2021-22 F'!$F$3,0)</f>
        <v>3.5158742170756925E-4</v>
      </c>
      <c r="E156" s="61">
        <f t="shared" si="26"/>
        <v>7059.3999999999851</v>
      </c>
      <c r="F156" s="62"/>
      <c r="G156" s="61">
        <f t="shared" si="27"/>
        <v>10000</v>
      </c>
      <c r="H156" s="61">
        <f t="shared" si="28"/>
        <v>10000</v>
      </c>
      <c r="I156" s="62"/>
      <c r="J156" s="61">
        <f t="shared" si="29"/>
        <v>0</v>
      </c>
      <c r="K156" s="61">
        <f t="shared" si="30"/>
        <v>10000</v>
      </c>
      <c r="L156" s="62"/>
      <c r="M156" s="61">
        <f t="shared" si="31"/>
        <v>0</v>
      </c>
      <c r="N156" s="61">
        <f t="shared" si="32"/>
        <v>10000</v>
      </c>
      <c r="Q156" s="61">
        <f t="shared" si="25"/>
        <v>10000</v>
      </c>
      <c r="R156" s="63"/>
      <c r="S156" s="26">
        <f t="shared" si="33"/>
        <v>0</v>
      </c>
      <c r="T156" s="61">
        <f t="shared" si="34"/>
        <v>10000</v>
      </c>
      <c r="U156" s="26">
        <f>IFERROR(VLOOKUP(A156,'[2]SY 2021-22 Final'!$A$9:$T$350,20,0),0)</f>
        <v>10000</v>
      </c>
      <c r="V156" s="26">
        <f t="shared" si="35"/>
        <v>0</v>
      </c>
      <c r="W156" s="46">
        <f t="shared" si="36"/>
        <v>0</v>
      </c>
    </row>
    <row r="157" spans="1:23" x14ac:dyDescent="0.25">
      <c r="A157" s="57" t="s">
        <v>331</v>
      </c>
      <c r="B157" s="2" t="s">
        <v>332</v>
      </c>
      <c r="C157" s="61">
        <f>_xlfn.IFNA(IF(VLOOKUP(A157,'[2]Title IA 2021-22 F'!A:F,6,0)=0,0,$B$5),0)</f>
        <v>10000</v>
      </c>
      <c r="D157" s="67">
        <f>IFERROR(VLOOKUP(A157,'[2]Title IA 2021-22 F'!A:F,6,0)/'[2]Title IA 2021-22 F'!$F$3,0)</f>
        <v>1.0336998093210554E-2</v>
      </c>
      <c r="E157" s="61">
        <f t="shared" si="26"/>
        <v>207553.89999999997</v>
      </c>
      <c r="F157" s="62"/>
      <c r="G157" s="61">
        <f t="shared" si="27"/>
        <v>0</v>
      </c>
      <c r="H157" s="61">
        <f t="shared" si="28"/>
        <v>201154.6</v>
      </c>
      <c r="I157" s="62"/>
      <c r="J157" s="61">
        <f t="shared" si="29"/>
        <v>0</v>
      </c>
      <c r="K157" s="61">
        <f t="shared" si="30"/>
        <v>201148</v>
      </c>
      <c r="L157" s="62"/>
      <c r="M157" s="61">
        <f t="shared" si="31"/>
        <v>0</v>
      </c>
      <c r="N157" s="61">
        <f t="shared" si="32"/>
        <v>201148</v>
      </c>
      <c r="Q157" s="61">
        <f t="shared" si="25"/>
        <v>201148</v>
      </c>
      <c r="R157" s="63"/>
      <c r="S157" s="26">
        <f t="shared" si="33"/>
        <v>0</v>
      </c>
      <c r="T157" s="61">
        <f t="shared" si="34"/>
        <v>201148</v>
      </c>
      <c r="U157" s="26">
        <f>IFERROR(VLOOKUP(A157,'[2]SY 2021-22 Final'!$A$9:$T$350,20,0),0)</f>
        <v>144848</v>
      </c>
      <c r="V157" s="26">
        <f t="shared" si="35"/>
        <v>56300</v>
      </c>
      <c r="W157" s="46">
        <f t="shared" si="36"/>
        <v>0.38868330940019885</v>
      </c>
    </row>
    <row r="158" spans="1:23" x14ac:dyDescent="0.25">
      <c r="A158" s="57" t="s">
        <v>333</v>
      </c>
      <c r="B158" s="2" t="s">
        <v>334</v>
      </c>
      <c r="C158" s="61">
        <f>_xlfn.IFNA(IF(VLOOKUP(A158,'[2]Title IA 2021-22 F'!A:F,6,0)=0,0,$B$5),0)</f>
        <v>10000</v>
      </c>
      <c r="D158" s="67">
        <f>IFERROR(VLOOKUP(A158,'[2]Title IA 2021-22 F'!A:F,6,0)/'[2]Title IA 2021-22 F'!$F$3,0)</f>
        <v>6.9832439652823164E-4</v>
      </c>
      <c r="E158" s="61">
        <f t="shared" si="26"/>
        <v>14021.399999999985</v>
      </c>
      <c r="F158" s="62"/>
      <c r="G158" s="61">
        <f t="shared" si="27"/>
        <v>0</v>
      </c>
      <c r="H158" s="61">
        <f t="shared" si="28"/>
        <v>13589</v>
      </c>
      <c r="I158" s="62"/>
      <c r="J158" s="61">
        <f t="shared" si="29"/>
        <v>0</v>
      </c>
      <c r="K158" s="61">
        <f t="shared" si="30"/>
        <v>13588</v>
      </c>
      <c r="L158" s="62"/>
      <c r="M158" s="61">
        <f t="shared" si="31"/>
        <v>0</v>
      </c>
      <c r="N158" s="61">
        <f t="shared" si="32"/>
        <v>13588</v>
      </c>
      <c r="Q158" s="61">
        <f t="shared" si="25"/>
        <v>13588</v>
      </c>
      <c r="R158" s="63"/>
      <c r="S158" s="26">
        <f t="shared" si="33"/>
        <v>0</v>
      </c>
      <c r="T158" s="61">
        <f t="shared" si="34"/>
        <v>13588</v>
      </c>
      <c r="U158" s="26">
        <f>IFERROR(VLOOKUP(A158,'[2]SY 2021-22 Final'!$A$9:$T$350,20,0),0)</f>
        <v>10000</v>
      </c>
      <c r="V158" s="26">
        <f t="shared" si="35"/>
        <v>3588</v>
      </c>
      <c r="W158" s="46">
        <f t="shared" si="36"/>
        <v>0.35880000000000001</v>
      </c>
    </row>
    <row r="159" spans="1:23" x14ac:dyDescent="0.25">
      <c r="A159" s="57" t="s">
        <v>335</v>
      </c>
      <c r="B159" s="2" t="s">
        <v>336</v>
      </c>
      <c r="C159" s="61">
        <f>_xlfn.IFNA(IF(VLOOKUP(A159,'[2]Title IA 2021-22 F'!A:F,6,0)=0,0,$B$5),0)</f>
        <v>10000</v>
      </c>
      <c r="D159" s="67">
        <f>IFERROR(VLOOKUP(A159,'[2]Title IA 2021-22 F'!A:F,6,0)/'[2]Title IA 2021-22 F'!$F$3,0)</f>
        <v>1.7986600690458915E-3</v>
      </c>
      <c r="E159" s="61">
        <f t="shared" si="26"/>
        <v>36114.799999999988</v>
      </c>
      <c r="F159" s="62"/>
      <c r="G159" s="61">
        <f t="shared" si="27"/>
        <v>0</v>
      </c>
      <c r="H159" s="61">
        <f t="shared" si="28"/>
        <v>35001.300000000003</v>
      </c>
      <c r="I159" s="62"/>
      <c r="J159" s="61">
        <f t="shared" si="29"/>
        <v>0</v>
      </c>
      <c r="K159" s="61">
        <f t="shared" si="30"/>
        <v>35000</v>
      </c>
      <c r="L159" s="62"/>
      <c r="M159" s="61">
        <f t="shared" si="31"/>
        <v>0</v>
      </c>
      <c r="N159" s="61">
        <f t="shared" si="32"/>
        <v>35000</v>
      </c>
      <c r="Q159" s="61">
        <f t="shared" si="25"/>
        <v>35000</v>
      </c>
      <c r="R159" s="63"/>
      <c r="S159" s="26">
        <f t="shared" si="33"/>
        <v>0</v>
      </c>
      <c r="T159" s="61">
        <f t="shared" si="34"/>
        <v>35000</v>
      </c>
      <c r="U159" s="26">
        <f>IFERROR(VLOOKUP(A159,'[2]SY 2021-22 Final'!$A$9:$T$350,20,0),0)</f>
        <v>35670</v>
      </c>
      <c r="V159" s="26">
        <f t="shared" si="35"/>
        <v>-670</v>
      </c>
      <c r="W159" s="46">
        <f t="shared" si="36"/>
        <v>-1.8783291281188674E-2</v>
      </c>
    </row>
    <row r="160" spans="1:23" x14ac:dyDescent="0.25">
      <c r="A160" s="57" t="s">
        <v>337</v>
      </c>
      <c r="B160" s="2" t="s">
        <v>338</v>
      </c>
      <c r="C160" s="61">
        <f>_xlfn.IFNA(IF(VLOOKUP(A160,'[2]Title IA 2021-22 F'!A:F,6,0)=0,0,$B$5),0)</f>
        <v>10000</v>
      </c>
      <c r="D160" s="67">
        <f>IFERROR(VLOOKUP(A160,'[2]Title IA 2021-22 F'!A:F,6,0)/'[2]Title IA 2021-22 F'!$F$3,0)</f>
        <v>2.7258751747690391E-3</v>
      </c>
      <c r="E160" s="61">
        <f t="shared" si="26"/>
        <v>54732.099999999984</v>
      </c>
      <c r="F160" s="62"/>
      <c r="G160" s="61">
        <f t="shared" si="27"/>
        <v>0</v>
      </c>
      <c r="H160" s="61">
        <f t="shared" si="28"/>
        <v>53044.6</v>
      </c>
      <c r="I160" s="62"/>
      <c r="J160" s="61">
        <f t="shared" si="29"/>
        <v>0</v>
      </c>
      <c r="K160" s="61">
        <f t="shared" si="30"/>
        <v>53043</v>
      </c>
      <c r="L160" s="62"/>
      <c r="M160" s="61">
        <f t="shared" si="31"/>
        <v>0</v>
      </c>
      <c r="N160" s="61">
        <f t="shared" si="32"/>
        <v>53043</v>
      </c>
      <c r="Q160" s="61">
        <f t="shared" si="25"/>
        <v>53043</v>
      </c>
      <c r="R160" s="63"/>
      <c r="S160" s="26">
        <f t="shared" si="33"/>
        <v>0</v>
      </c>
      <c r="T160" s="61">
        <f t="shared" si="34"/>
        <v>53043</v>
      </c>
      <c r="U160" s="26">
        <f>IFERROR(VLOOKUP(A160,'[2]SY 2021-22 Final'!$A$9:$T$350,20,0),0)</f>
        <v>50805</v>
      </c>
      <c r="V160" s="26">
        <f t="shared" si="35"/>
        <v>2238</v>
      </c>
      <c r="W160" s="46">
        <f t="shared" si="36"/>
        <v>4.405078240330676E-2</v>
      </c>
    </row>
    <row r="161" spans="1:23" x14ac:dyDescent="0.25">
      <c r="A161" s="57" t="s">
        <v>339</v>
      </c>
      <c r="B161" s="2" t="s">
        <v>340</v>
      </c>
      <c r="C161" s="61">
        <f>_xlfn.IFNA(IF(VLOOKUP(A161,'[2]Title IA 2021-22 F'!A:F,6,0)=0,0,$B$5),0)</f>
        <v>0</v>
      </c>
      <c r="D161" s="67">
        <f>IFERROR(VLOOKUP(A161,'[2]Title IA 2021-22 F'!A:F,6,0)/'[2]Title IA 2021-22 F'!$F$3,0)</f>
        <v>0</v>
      </c>
      <c r="E161" s="61">
        <f t="shared" si="26"/>
        <v>0</v>
      </c>
      <c r="F161" s="62"/>
      <c r="G161" s="61">
        <f t="shared" si="27"/>
        <v>0</v>
      </c>
      <c r="H161" s="61">
        <f t="shared" si="28"/>
        <v>0</v>
      </c>
      <c r="I161" s="62"/>
      <c r="J161" s="61">
        <f t="shared" si="29"/>
        <v>0</v>
      </c>
      <c r="K161" s="61">
        <f t="shared" si="30"/>
        <v>0</v>
      </c>
      <c r="L161" s="62"/>
      <c r="M161" s="61">
        <f t="shared" si="31"/>
        <v>0</v>
      </c>
      <c r="N161" s="61">
        <f t="shared" si="32"/>
        <v>0</v>
      </c>
      <c r="Q161" s="61">
        <f t="shared" si="25"/>
        <v>0</v>
      </c>
      <c r="R161" s="63"/>
      <c r="S161" s="26">
        <f t="shared" si="33"/>
        <v>0</v>
      </c>
      <c r="T161" s="61">
        <f t="shared" si="34"/>
        <v>0</v>
      </c>
      <c r="U161" s="26">
        <f>IFERROR(VLOOKUP(A161,'[2]SY 2021-22 Final'!$A$9:$T$350,20,0),0)</f>
        <v>0</v>
      </c>
      <c r="V161" s="26">
        <f t="shared" si="35"/>
        <v>0</v>
      </c>
      <c r="W161" s="46">
        <f t="shared" si="36"/>
        <v>0</v>
      </c>
    </row>
    <row r="162" spans="1:23" x14ac:dyDescent="0.25">
      <c r="A162" s="57" t="s">
        <v>341</v>
      </c>
      <c r="B162" s="2" t="s">
        <v>342</v>
      </c>
      <c r="C162" s="61">
        <f>_xlfn.IFNA(IF(VLOOKUP(A162,'[2]Title IA 2021-22 F'!A:F,6,0)=0,0,$B$5),0)</f>
        <v>10000</v>
      </c>
      <c r="D162" s="67">
        <f>IFERROR(VLOOKUP(A162,'[2]Title IA 2021-22 F'!A:F,6,0)/'[2]Title IA 2021-22 F'!$F$3,0)</f>
        <v>8.3831917020170139E-3</v>
      </c>
      <c r="E162" s="61">
        <f t="shared" si="26"/>
        <v>168323.89999999997</v>
      </c>
      <c r="F162" s="62"/>
      <c r="G162" s="61">
        <f t="shared" si="27"/>
        <v>0</v>
      </c>
      <c r="H162" s="61">
        <f t="shared" si="28"/>
        <v>163134.1</v>
      </c>
      <c r="I162" s="62"/>
      <c r="J162" s="61">
        <f t="shared" si="29"/>
        <v>0</v>
      </c>
      <c r="K162" s="61">
        <f t="shared" si="30"/>
        <v>163129</v>
      </c>
      <c r="L162" s="62"/>
      <c r="M162" s="61">
        <f t="shared" si="31"/>
        <v>0</v>
      </c>
      <c r="N162" s="61">
        <f t="shared" si="32"/>
        <v>163129</v>
      </c>
      <c r="Q162" s="61">
        <f t="shared" si="25"/>
        <v>163129</v>
      </c>
      <c r="R162" s="63"/>
      <c r="S162" s="26">
        <f t="shared" si="33"/>
        <v>0</v>
      </c>
      <c r="T162" s="61">
        <f t="shared" si="34"/>
        <v>163129</v>
      </c>
      <c r="U162" s="26">
        <f>IFERROR(VLOOKUP(A162,'[2]SY 2021-22 Final'!$A$9:$T$350,20,0),0)</f>
        <v>107012</v>
      </c>
      <c r="V162" s="26">
        <f t="shared" si="35"/>
        <v>56117</v>
      </c>
      <c r="W162" s="46">
        <f t="shared" si="36"/>
        <v>0.52439913280753558</v>
      </c>
    </row>
    <row r="163" spans="1:23" x14ac:dyDescent="0.25">
      <c r="A163" s="57" t="s">
        <v>343</v>
      </c>
      <c r="B163" s="2" t="s">
        <v>344</v>
      </c>
      <c r="C163" s="61">
        <f>_xlfn.IFNA(IF(VLOOKUP(A163,'[2]Title IA 2021-22 F'!A:F,6,0)=0,0,$B$5),0)</f>
        <v>10000</v>
      </c>
      <c r="D163" s="67">
        <f>IFERROR(VLOOKUP(A163,'[2]Title IA 2021-22 F'!A:F,6,0)/'[2]Title IA 2021-22 F'!$F$3,0)</f>
        <v>1.3665576282474352E-2</v>
      </c>
      <c r="E163" s="61">
        <f t="shared" si="26"/>
        <v>274387.59999999998</v>
      </c>
      <c r="F163" s="62"/>
      <c r="G163" s="61">
        <f t="shared" si="27"/>
        <v>0</v>
      </c>
      <c r="H163" s="61">
        <f t="shared" si="28"/>
        <v>265927.7</v>
      </c>
      <c r="I163" s="62"/>
      <c r="J163" s="61">
        <f t="shared" si="29"/>
        <v>0</v>
      </c>
      <c r="K163" s="61">
        <f t="shared" si="30"/>
        <v>265919</v>
      </c>
      <c r="L163" s="62"/>
      <c r="M163" s="61">
        <f t="shared" si="31"/>
        <v>0</v>
      </c>
      <c r="N163" s="61">
        <f t="shared" si="32"/>
        <v>265919</v>
      </c>
      <c r="Q163" s="61">
        <f t="shared" ref="Q163:Q226" si="37">N163</f>
        <v>265919</v>
      </c>
      <c r="R163" s="63"/>
      <c r="S163" s="26">
        <f t="shared" si="33"/>
        <v>0</v>
      </c>
      <c r="T163" s="61">
        <f t="shared" si="34"/>
        <v>265919</v>
      </c>
      <c r="U163" s="26">
        <f>IFERROR(VLOOKUP(A163,'[2]SY 2021-22 Final'!$A$9:$T$350,20,0),0)</f>
        <v>217235</v>
      </c>
      <c r="V163" s="26">
        <f t="shared" si="35"/>
        <v>48684</v>
      </c>
      <c r="W163" s="46">
        <f t="shared" si="36"/>
        <v>0.22410753331645453</v>
      </c>
    </row>
    <row r="164" spans="1:23" x14ac:dyDescent="0.25">
      <c r="A164" s="57" t="s">
        <v>345</v>
      </c>
      <c r="B164" s="2" t="s">
        <v>346</v>
      </c>
      <c r="C164" s="61">
        <f>_xlfn.IFNA(IF(VLOOKUP(A164,'[2]Title IA 2021-22 F'!A:F,6,0)=0,0,$B$5),0)</f>
        <v>10000</v>
      </c>
      <c r="D164" s="67">
        <f>IFERROR(VLOOKUP(A164,'[2]Title IA 2021-22 F'!A:F,6,0)/'[2]Title IA 2021-22 F'!$F$3,0)</f>
        <v>1.180617966127246E-3</v>
      </c>
      <c r="E164" s="61">
        <f t="shared" si="26"/>
        <v>23705.299999999985</v>
      </c>
      <c r="F164" s="62"/>
      <c r="G164" s="61">
        <f t="shared" si="27"/>
        <v>0</v>
      </c>
      <c r="H164" s="61">
        <f t="shared" si="28"/>
        <v>22974.400000000001</v>
      </c>
      <c r="I164" s="62"/>
      <c r="J164" s="61">
        <f t="shared" si="29"/>
        <v>0</v>
      </c>
      <c r="K164" s="61">
        <f t="shared" si="30"/>
        <v>22973</v>
      </c>
      <c r="L164" s="62"/>
      <c r="M164" s="61">
        <f t="shared" si="31"/>
        <v>0</v>
      </c>
      <c r="N164" s="61">
        <f t="shared" si="32"/>
        <v>22973</v>
      </c>
      <c r="Q164" s="61">
        <f t="shared" si="37"/>
        <v>22973</v>
      </c>
      <c r="R164" s="63"/>
      <c r="S164" s="26">
        <f t="shared" si="33"/>
        <v>0</v>
      </c>
      <c r="T164" s="61">
        <f t="shared" si="34"/>
        <v>22973</v>
      </c>
      <c r="U164" s="26">
        <f>IFERROR(VLOOKUP(A164,'[2]SY 2021-22 Final'!$A$9:$T$350,20,0),0)</f>
        <v>21917</v>
      </c>
      <c r="V164" s="26">
        <f t="shared" si="35"/>
        <v>1056</v>
      </c>
      <c r="W164" s="46">
        <f t="shared" si="36"/>
        <v>4.8181776703015926E-2</v>
      </c>
    </row>
    <row r="165" spans="1:23" x14ac:dyDescent="0.25">
      <c r="A165" s="57" t="s">
        <v>347</v>
      </c>
      <c r="B165" s="2" t="s">
        <v>348</v>
      </c>
      <c r="C165" s="61">
        <f>_xlfn.IFNA(IF(VLOOKUP(A165,'[2]Title IA 2021-22 F'!A:F,6,0)=0,0,$B$5),0)</f>
        <v>10000</v>
      </c>
      <c r="D165" s="67">
        <f>IFERROR(VLOOKUP(A165,'[2]Title IA 2021-22 F'!A:F,6,0)/'[2]Title IA 2021-22 F'!$F$3,0)</f>
        <v>8.4783252402580698E-4</v>
      </c>
      <c r="E165" s="61">
        <f t="shared" si="26"/>
        <v>17023.399999999987</v>
      </c>
      <c r="F165" s="62"/>
      <c r="G165" s="61">
        <f t="shared" si="27"/>
        <v>0</v>
      </c>
      <c r="H165" s="61">
        <f t="shared" si="28"/>
        <v>16498.5</v>
      </c>
      <c r="I165" s="62"/>
      <c r="J165" s="61">
        <f t="shared" si="29"/>
        <v>0</v>
      </c>
      <c r="K165" s="61">
        <f t="shared" si="30"/>
        <v>16498</v>
      </c>
      <c r="L165" s="62"/>
      <c r="M165" s="61">
        <f t="shared" si="31"/>
        <v>0</v>
      </c>
      <c r="N165" s="61">
        <f t="shared" si="32"/>
        <v>16498</v>
      </c>
      <c r="Q165" s="61">
        <f t="shared" si="37"/>
        <v>16498</v>
      </c>
      <c r="R165" s="63"/>
      <c r="S165" s="26">
        <f t="shared" si="33"/>
        <v>0</v>
      </c>
      <c r="T165" s="61">
        <f t="shared" si="34"/>
        <v>16498</v>
      </c>
      <c r="U165" s="26">
        <f>IFERROR(VLOOKUP(A165,'[2]SY 2021-22 Final'!$A$9:$T$350,20,0),0)</f>
        <v>10000</v>
      </c>
      <c r="V165" s="26">
        <f t="shared" si="35"/>
        <v>6498</v>
      </c>
      <c r="W165" s="46">
        <f t="shared" si="36"/>
        <v>0.64980000000000004</v>
      </c>
    </row>
    <row r="166" spans="1:23" x14ac:dyDescent="0.25">
      <c r="A166" s="57" t="s">
        <v>349</v>
      </c>
      <c r="B166" s="2" t="s">
        <v>350</v>
      </c>
      <c r="C166" s="61">
        <f>_xlfn.IFNA(IF(VLOOKUP(A166,'[2]Title IA 2021-22 F'!A:F,6,0)=0,0,$B$5),0)</f>
        <v>10000</v>
      </c>
      <c r="D166" s="67">
        <f>IFERROR(VLOOKUP(A166,'[2]Title IA 2021-22 F'!A:F,6,0)/'[2]Title IA 2021-22 F'!$F$3,0)</f>
        <v>3.106965149759047E-4</v>
      </c>
      <c r="E166" s="61">
        <f t="shared" si="26"/>
        <v>6238.2999999999856</v>
      </c>
      <c r="F166" s="62"/>
      <c r="G166" s="61">
        <f t="shared" si="27"/>
        <v>10000</v>
      </c>
      <c r="H166" s="61">
        <f t="shared" si="28"/>
        <v>10000</v>
      </c>
      <c r="I166" s="62"/>
      <c r="J166" s="61">
        <f t="shared" si="29"/>
        <v>0</v>
      </c>
      <c r="K166" s="61">
        <f t="shared" si="30"/>
        <v>10000</v>
      </c>
      <c r="L166" s="62"/>
      <c r="M166" s="61">
        <f t="shared" si="31"/>
        <v>0</v>
      </c>
      <c r="N166" s="61">
        <f t="shared" si="32"/>
        <v>10000</v>
      </c>
      <c r="Q166" s="61">
        <f t="shared" si="37"/>
        <v>10000</v>
      </c>
      <c r="R166" s="63"/>
      <c r="S166" s="26">
        <f t="shared" si="33"/>
        <v>0</v>
      </c>
      <c r="T166" s="61">
        <f t="shared" si="34"/>
        <v>10000</v>
      </c>
      <c r="U166" s="26">
        <f>IFERROR(VLOOKUP(A166,'[2]SY 2021-22 Final'!$A$9:$T$350,20,0),0)</f>
        <v>10000</v>
      </c>
      <c r="V166" s="26">
        <f t="shared" si="35"/>
        <v>0</v>
      </c>
      <c r="W166" s="46">
        <f t="shared" si="36"/>
        <v>0</v>
      </c>
    </row>
    <row r="167" spans="1:23" x14ac:dyDescent="0.25">
      <c r="A167" s="57" t="s">
        <v>351</v>
      </c>
      <c r="B167" s="2" t="s">
        <v>352</v>
      </c>
      <c r="C167" s="61">
        <f>_xlfn.IFNA(IF(VLOOKUP(A167,'[2]Title IA 2021-22 F'!A:F,6,0)=0,0,$B$5),0)</f>
        <v>10000</v>
      </c>
      <c r="D167" s="67">
        <f>IFERROR(VLOOKUP(A167,'[2]Title IA 2021-22 F'!A:F,6,0)/'[2]Title IA 2021-22 F'!$F$3,0)</f>
        <v>5.5899301043805779E-4</v>
      </c>
      <c r="E167" s="61">
        <f t="shared" si="26"/>
        <v>11223.799999999985</v>
      </c>
      <c r="F167" s="62"/>
      <c r="G167" s="61">
        <f t="shared" si="27"/>
        <v>0</v>
      </c>
      <c r="H167" s="61">
        <f t="shared" si="28"/>
        <v>10877.7</v>
      </c>
      <c r="I167" s="62"/>
      <c r="J167" s="61">
        <f t="shared" si="29"/>
        <v>0</v>
      </c>
      <c r="K167" s="61">
        <f t="shared" si="30"/>
        <v>10877</v>
      </c>
      <c r="L167" s="62"/>
      <c r="M167" s="61">
        <f t="shared" si="31"/>
        <v>0</v>
      </c>
      <c r="N167" s="61">
        <f t="shared" si="32"/>
        <v>10877</v>
      </c>
      <c r="Q167" s="61">
        <f t="shared" si="37"/>
        <v>10877</v>
      </c>
      <c r="R167" s="63"/>
      <c r="S167" s="26">
        <f t="shared" si="33"/>
        <v>0</v>
      </c>
      <c r="T167" s="61">
        <f t="shared" si="34"/>
        <v>10877</v>
      </c>
      <c r="U167" s="26">
        <f>IFERROR(VLOOKUP(A167,'[2]SY 2021-22 Final'!$A$9:$T$350,20,0),0)</f>
        <v>11103</v>
      </c>
      <c r="V167" s="26">
        <f t="shared" si="35"/>
        <v>-226</v>
      </c>
      <c r="W167" s="46">
        <f t="shared" si="36"/>
        <v>-2.0354859047104386E-2</v>
      </c>
    </row>
    <row r="168" spans="1:23" x14ac:dyDescent="0.25">
      <c r="A168" s="57" t="s">
        <v>353</v>
      </c>
      <c r="B168" s="2" t="s">
        <v>354</v>
      </c>
      <c r="C168" s="61">
        <f>_xlfn.IFNA(IF(VLOOKUP(A168,'[2]Title IA 2021-22 F'!A:F,6,0)=0,0,$B$5),0)</f>
        <v>10000</v>
      </c>
      <c r="D168" s="67">
        <f>IFERROR(VLOOKUP(A168,'[2]Title IA 2021-22 F'!A:F,6,0)/'[2]Title IA 2021-22 F'!$F$3,0)</f>
        <v>1.962979453978836E-3</v>
      </c>
      <c r="E168" s="61">
        <f t="shared" si="26"/>
        <v>39414.099999999984</v>
      </c>
      <c r="F168" s="62"/>
      <c r="G168" s="61">
        <f t="shared" si="27"/>
        <v>0</v>
      </c>
      <c r="H168" s="61">
        <f t="shared" si="28"/>
        <v>38198.800000000003</v>
      </c>
      <c r="I168" s="62"/>
      <c r="J168" s="61">
        <f t="shared" si="29"/>
        <v>0</v>
      </c>
      <c r="K168" s="61">
        <f t="shared" si="30"/>
        <v>38197</v>
      </c>
      <c r="L168" s="62"/>
      <c r="M168" s="61">
        <f t="shared" si="31"/>
        <v>0</v>
      </c>
      <c r="N168" s="61">
        <f t="shared" si="32"/>
        <v>38197</v>
      </c>
      <c r="Q168" s="61">
        <f t="shared" si="37"/>
        <v>38197</v>
      </c>
      <c r="R168" s="63"/>
      <c r="S168" s="26">
        <f t="shared" si="33"/>
        <v>0</v>
      </c>
      <c r="T168" s="61">
        <f t="shared" si="34"/>
        <v>38197</v>
      </c>
      <c r="U168" s="26">
        <f>IFERROR(VLOOKUP(A168,'[2]SY 2021-22 Final'!$A$9:$T$350,20,0),0)</f>
        <v>28907</v>
      </c>
      <c r="V168" s="26">
        <f t="shared" si="35"/>
        <v>9290</v>
      </c>
      <c r="W168" s="46">
        <f t="shared" si="36"/>
        <v>0.32137544539384927</v>
      </c>
    </row>
    <row r="169" spans="1:23" x14ac:dyDescent="0.25">
      <c r="A169" s="57" t="s">
        <v>355</v>
      </c>
      <c r="B169" s="2" t="s">
        <v>356</v>
      </c>
      <c r="C169" s="61">
        <f>_xlfn.IFNA(IF(VLOOKUP(A169,'[2]Title IA 2021-22 F'!A:F,6,0)=0,0,$B$5),0)</f>
        <v>10000</v>
      </c>
      <c r="D169" s="67">
        <f>IFERROR(VLOOKUP(A169,'[2]Title IA 2021-22 F'!A:F,6,0)/'[2]Title IA 2021-22 F'!$F$3,0)</f>
        <v>1.9724724143329307E-3</v>
      </c>
      <c r="E169" s="61">
        <f t="shared" si="26"/>
        <v>39604.699999999983</v>
      </c>
      <c r="F169" s="62"/>
      <c r="G169" s="61">
        <f t="shared" si="27"/>
        <v>0</v>
      </c>
      <c r="H169" s="61">
        <f t="shared" si="28"/>
        <v>38383.599999999999</v>
      </c>
      <c r="I169" s="62"/>
      <c r="J169" s="61">
        <f t="shared" si="29"/>
        <v>0</v>
      </c>
      <c r="K169" s="61">
        <f t="shared" si="30"/>
        <v>38382</v>
      </c>
      <c r="L169" s="62"/>
      <c r="M169" s="61">
        <f t="shared" si="31"/>
        <v>0</v>
      </c>
      <c r="N169" s="61">
        <f t="shared" si="32"/>
        <v>38382</v>
      </c>
      <c r="Q169" s="61">
        <f t="shared" si="37"/>
        <v>38382</v>
      </c>
      <c r="R169" s="63"/>
      <c r="S169" s="26">
        <f t="shared" si="33"/>
        <v>0</v>
      </c>
      <c r="T169" s="61">
        <f t="shared" si="34"/>
        <v>38382</v>
      </c>
      <c r="U169" s="26">
        <f>IFERROR(VLOOKUP(A169,'[2]SY 2021-22 Final'!$A$9:$T$350,20,0),0)</f>
        <v>36763</v>
      </c>
      <c r="V169" s="26">
        <f t="shared" si="35"/>
        <v>1619</v>
      </c>
      <c r="W169" s="46">
        <f t="shared" si="36"/>
        <v>4.4038843402333869E-2</v>
      </c>
    </row>
    <row r="170" spans="1:23" x14ac:dyDescent="0.25">
      <c r="A170" s="57" t="s">
        <v>357</v>
      </c>
      <c r="B170" s="2" t="s">
        <v>358</v>
      </c>
      <c r="C170" s="61">
        <f>_xlfn.IFNA(IF(VLOOKUP(A170,'[2]Title IA 2021-22 F'!A:F,6,0)=0,0,$B$5),0)</f>
        <v>10000</v>
      </c>
      <c r="D170" s="67">
        <f>IFERROR(VLOOKUP(A170,'[2]Title IA 2021-22 F'!A:F,6,0)/'[2]Title IA 2021-22 F'!$F$3,0)</f>
        <v>1.4047262066686247E-3</v>
      </c>
      <c r="E170" s="61">
        <f t="shared" si="26"/>
        <v>28205.099999999984</v>
      </c>
      <c r="F170" s="62"/>
      <c r="G170" s="61">
        <f t="shared" si="27"/>
        <v>0</v>
      </c>
      <c r="H170" s="61">
        <f t="shared" si="28"/>
        <v>27335.4</v>
      </c>
      <c r="I170" s="62"/>
      <c r="J170" s="61">
        <f t="shared" si="29"/>
        <v>0</v>
      </c>
      <c r="K170" s="61">
        <f t="shared" si="30"/>
        <v>27334</v>
      </c>
      <c r="L170" s="62"/>
      <c r="M170" s="61">
        <f t="shared" si="31"/>
        <v>0</v>
      </c>
      <c r="N170" s="61">
        <f t="shared" si="32"/>
        <v>27334</v>
      </c>
      <c r="Q170" s="61">
        <f t="shared" si="37"/>
        <v>27334</v>
      </c>
      <c r="R170" s="63"/>
      <c r="S170" s="26">
        <f t="shared" si="33"/>
        <v>0</v>
      </c>
      <c r="T170" s="61">
        <f t="shared" si="34"/>
        <v>27334</v>
      </c>
      <c r="U170" s="26">
        <f>IFERROR(VLOOKUP(A170,'[2]SY 2021-22 Final'!$A$9:$T$350,20,0),0)</f>
        <v>26181</v>
      </c>
      <c r="V170" s="26">
        <f t="shared" si="35"/>
        <v>1153</v>
      </c>
      <c r="W170" s="46">
        <f t="shared" si="36"/>
        <v>4.4039570681028227E-2</v>
      </c>
    </row>
    <row r="171" spans="1:23" x14ac:dyDescent="0.25">
      <c r="A171" s="57" t="s">
        <v>359</v>
      </c>
      <c r="B171" s="2" t="s">
        <v>360</v>
      </c>
      <c r="C171" s="61">
        <f>_xlfn.IFNA(IF(VLOOKUP(A171,'[2]Title IA 2021-22 F'!A:F,6,0)=0,0,$B$5),0)</f>
        <v>10000</v>
      </c>
      <c r="D171" s="67">
        <f>IFERROR(VLOOKUP(A171,'[2]Title IA 2021-22 F'!A:F,6,0)/'[2]Title IA 2021-22 F'!$F$3,0)</f>
        <v>6.7004145272683683E-4</v>
      </c>
      <c r="E171" s="61">
        <f t="shared" si="26"/>
        <v>13453.499999999985</v>
      </c>
      <c r="F171" s="62"/>
      <c r="G171" s="61">
        <f t="shared" si="27"/>
        <v>0</v>
      </c>
      <c r="H171" s="61">
        <f t="shared" si="28"/>
        <v>13038.7</v>
      </c>
      <c r="I171" s="62"/>
      <c r="J171" s="61">
        <f t="shared" si="29"/>
        <v>0</v>
      </c>
      <c r="K171" s="61">
        <f t="shared" si="30"/>
        <v>13038</v>
      </c>
      <c r="L171" s="62"/>
      <c r="M171" s="61">
        <f t="shared" si="31"/>
        <v>0</v>
      </c>
      <c r="N171" s="61">
        <f t="shared" si="32"/>
        <v>13038</v>
      </c>
      <c r="Q171" s="61">
        <f t="shared" si="37"/>
        <v>13038</v>
      </c>
      <c r="R171" s="63"/>
      <c r="S171" s="26">
        <f t="shared" si="33"/>
        <v>0</v>
      </c>
      <c r="T171" s="61">
        <f t="shared" si="34"/>
        <v>13038</v>
      </c>
      <c r="U171" s="26">
        <f>IFERROR(VLOOKUP(A171,'[2]SY 2021-22 Final'!$A$9:$T$350,20,0),0)</f>
        <v>12488</v>
      </c>
      <c r="V171" s="26">
        <f t="shared" si="35"/>
        <v>550</v>
      </c>
      <c r="W171" s="46">
        <f t="shared" si="36"/>
        <v>4.4042280589365788E-2</v>
      </c>
    </row>
    <row r="172" spans="1:23" x14ac:dyDescent="0.25">
      <c r="A172" s="57" t="s">
        <v>361</v>
      </c>
      <c r="B172" s="2" t="s">
        <v>362</v>
      </c>
      <c r="C172" s="61">
        <f>_xlfn.IFNA(IF(VLOOKUP(A172,'[2]Title IA 2021-22 F'!A:F,6,0)=0,0,$B$5),0)</f>
        <v>10000</v>
      </c>
      <c r="D172" s="67">
        <f>IFERROR(VLOOKUP(A172,'[2]Title IA 2021-22 F'!A:F,6,0)/'[2]Title IA 2021-22 F'!$F$3,0)</f>
        <v>3.4449169375965817E-3</v>
      </c>
      <c r="E172" s="61">
        <f t="shared" si="26"/>
        <v>69169.599999999991</v>
      </c>
      <c r="F172" s="62"/>
      <c r="G172" s="61">
        <f t="shared" si="27"/>
        <v>0</v>
      </c>
      <c r="H172" s="61">
        <f t="shared" si="28"/>
        <v>67036.899999999994</v>
      </c>
      <c r="I172" s="62"/>
      <c r="J172" s="61">
        <f t="shared" si="29"/>
        <v>0</v>
      </c>
      <c r="K172" s="61">
        <f t="shared" si="30"/>
        <v>67034</v>
      </c>
      <c r="L172" s="62"/>
      <c r="M172" s="61">
        <f t="shared" si="31"/>
        <v>0</v>
      </c>
      <c r="N172" s="61">
        <f t="shared" si="32"/>
        <v>67034</v>
      </c>
      <c r="Q172" s="61">
        <f t="shared" si="37"/>
        <v>67034</v>
      </c>
      <c r="R172" s="63"/>
      <c r="S172" s="26">
        <f t="shared" si="33"/>
        <v>0</v>
      </c>
      <c r="T172" s="61">
        <f t="shared" si="34"/>
        <v>67034</v>
      </c>
      <c r="U172" s="26">
        <f>IFERROR(VLOOKUP(A172,'[2]SY 2021-22 Final'!$A$9:$T$350,20,0),0)</f>
        <v>64207</v>
      </c>
      <c r="V172" s="26">
        <f t="shared" si="35"/>
        <v>2827</v>
      </c>
      <c r="W172" s="46">
        <f t="shared" si="36"/>
        <v>4.4029467192050711E-2</v>
      </c>
    </row>
    <row r="173" spans="1:23" x14ac:dyDescent="0.25">
      <c r="A173" s="57" t="s">
        <v>363</v>
      </c>
      <c r="B173" s="2" t="s">
        <v>364</v>
      </c>
      <c r="C173" s="61">
        <f>_xlfn.IFNA(IF(VLOOKUP(A173,'[2]Title IA 2021-22 F'!A:F,6,0)=0,0,$B$5),0)</f>
        <v>10000</v>
      </c>
      <c r="D173" s="67">
        <f>IFERROR(VLOOKUP(A173,'[2]Title IA 2021-22 F'!A:F,6,0)/'[2]Title IA 2021-22 F'!$F$3,0)</f>
        <v>3.1093723789642558E-3</v>
      </c>
      <c r="E173" s="61">
        <f t="shared" si="26"/>
        <v>62432.199999999983</v>
      </c>
      <c r="F173" s="62"/>
      <c r="G173" s="61">
        <f t="shared" si="27"/>
        <v>0</v>
      </c>
      <c r="H173" s="61">
        <f t="shared" si="28"/>
        <v>60507.3</v>
      </c>
      <c r="I173" s="62"/>
      <c r="J173" s="61">
        <f t="shared" si="29"/>
        <v>0</v>
      </c>
      <c r="K173" s="61">
        <f t="shared" si="30"/>
        <v>60505</v>
      </c>
      <c r="L173" s="62"/>
      <c r="M173" s="61">
        <f t="shared" si="31"/>
        <v>0</v>
      </c>
      <c r="N173" s="61">
        <f t="shared" si="32"/>
        <v>60505</v>
      </c>
      <c r="Q173" s="61">
        <f t="shared" si="37"/>
        <v>60505</v>
      </c>
      <c r="R173" s="63"/>
      <c r="S173" s="26">
        <f t="shared" si="33"/>
        <v>0</v>
      </c>
      <c r="T173" s="61">
        <f t="shared" si="34"/>
        <v>60505</v>
      </c>
      <c r="U173" s="26">
        <f>IFERROR(VLOOKUP(A173,'[2]SY 2021-22 Final'!$A$9:$T$350,20,0),0)</f>
        <v>48830</v>
      </c>
      <c r="V173" s="26">
        <f t="shared" si="35"/>
        <v>11675</v>
      </c>
      <c r="W173" s="46">
        <f t="shared" si="36"/>
        <v>0.23909481875895966</v>
      </c>
    </row>
    <row r="174" spans="1:23" x14ac:dyDescent="0.25">
      <c r="A174" s="57" t="s">
        <v>365</v>
      </c>
      <c r="B174" s="2" t="s">
        <v>366</v>
      </c>
      <c r="C174" s="61">
        <f>_xlfn.IFNA(IF(VLOOKUP(A174,'[2]Title IA 2021-22 F'!A:F,6,0)=0,0,$B$5),0)</f>
        <v>10000</v>
      </c>
      <c r="D174" s="67">
        <f>IFERROR(VLOOKUP(A174,'[2]Title IA 2021-22 F'!A:F,6,0)/'[2]Title IA 2021-22 F'!$F$3,0)</f>
        <v>2.4259911976185224E-3</v>
      </c>
      <c r="E174" s="61">
        <f t="shared" si="26"/>
        <v>48710.799999999988</v>
      </c>
      <c r="F174" s="62"/>
      <c r="G174" s="61">
        <f t="shared" si="27"/>
        <v>0</v>
      </c>
      <c r="H174" s="61">
        <f t="shared" si="28"/>
        <v>47208.9</v>
      </c>
      <c r="I174" s="62"/>
      <c r="J174" s="61">
        <f t="shared" si="29"/>
        <v>0</v>
      </c>
      <c r="K174" s="61">
        <f t="shared" si="30"/>
        <v>47207</v>
      </c>
      <c r="L174" s="62"/>
      <c r="M174" s="61">
        <f t="shared" si="31"/>
        <v>0</v>
      </c>
      <c r="N174" s="61">
        <f t="shared" si="32"/>
        <v>47207</v>
      </c>
      <c r="Q174" s="61">
        <f t="shared" si="37"/>
        <v>47207</v>
      </c>
      <c r="R174" s="63"/>
      <c r="S174" s="26">
        <f t="shared" si="33"/>
        <v>0</v>
      </c>
      <c r="T174" s="61">
        <f t="shared" si="34"/>
        <v>47207</v>
      </c>
      <c r="U174" s="26">
        <f>IFERROR(VLOOKUP(A174,'[2]SY 2021-22 Final'!$A$9:$T$350,20,0),0)</f>
        <v>45216</v>
      </c>
      <c r="V174" s="26">
        <f t="shared" si="35"/>
        <v>1991</v>
      </c>
      <c r="W174" s="46">
        <f t="shared" si="36"/>
        <v>4.4033085633404107E-2</v>
      </c>
    </row>
    <row r="175" spans="1:23" x14ac:dyDescent="0.25">
      <c r="A175" s="57" t="s">
        <v>367</v>
      </c>
      <c r="B175" s="2" t="s">
        <v>368</v>
      </c>
      <c r="C175" s="61">
        <f>_xlfn.IFNA(IF(VLOOKUP(A175,'[2]Title IA 2021-22 F'!A:F,6,0)=0,0,$B$5),0)</f>
        <v>10000</v>
      </c>
      <c r="D175" s="67">
        <f>IFERROR(VLOOKUP(A175,'[2]Title IA 2021-22 F'!A:F,6,0)/'[2]Title IA 2021-22 F'!$F$3,0)</f>
        <v>7.0617388312262409E-5</v>
      </c>
      <c r="E175" s="61">
        <f t="shared" si="26"/>
        <v>1417.8999999999853</v>
      </c>
      <c r="F175" s="62"/>
      <c r="G175" s="61">
        <f t="shared" si="27"/>
        <v>10000</v>
      </c>
      <c r="H175" s="61">
        <f t="shared" si="28"/>
        <v>10000</v>
      </c>
      <c r="I175" s="62"/>
      <c r="J175" s="61">
        <f t="shared" si="29"/>
        <v>0</v>
      </c>
      <c r="K175" s="61">
        <f t="shared" si="30"/>
        <v>10000</v>
      </c>
      <c r="L175" s="62"/>
      <c r="M175" s="61">
        <f t="shared" si="31"/>
        <v>0</v>
      </c>
      <c r="N175" s="61">
        <f t="shared" si="32"/>
        <v>10000</v>
      </c>
      <c r="Q175" s="61">
        <f t="shared" si="37"/>
        <v>10000</v>
      </c>
      <c r="R175" s="63"/>
      <c r="S175" s="26">
        <f t="shared" si="33"/>
        <v>0</v>
      </c>
      <c r="T175" s="61">
        <f t="shared" si="34"/>
        <v>10000</v>
      </c>
      <c r="U175" s="26">
        <f>IFERROR(VLOOKUP(A175,'[2]SY 2021-22 Final'!$A$9:$T$350,20,0),0)</f>
        <v>10000</v>
      </c>
      <c r="V175" s="26">
        <f t="shared" si="35"/>
        <v>0</v>
      </c>
      <c r="W175" s="46">
        <f t="shared" si="36"/>
        <v>0</v>
      </c>
    </row>
    <row r="176" spans="1:23" x14ac:dyDescent="0.25">
      <c r="A176" s="57" t="s">
        <v>369</v>
      </c>
      <c r="B176" s="2" t="s">
        <v>370</v>
      </c>
      <c r="C176" s="61">
        <f>_xlfn.IFNA(IF(VLOOKUP(A176,'[2]Title IA 2021-22 F'!A:F,6,0)=0,0,$B$5),0)</f>
        <v>10000</v>
      </c>
      <c r="D176" s="67">
        <f>IFERROR(VLOOKUP(A176,'[2]Title IA 2021-22 F'!A:F,6,0)/'[2]Title IA 2021-22 F'!$F$3,0)</f>
        <v>1.0831807655188808E-2</v>
      </c>
      <c r="E176" s="61">
        <f t="shared" si="26"/>
        <v>217489.09999999998</v>
      </c>
      <c r="F176" s="62"/>
      <c r="G176" s="61">
        <f t="shared" si="27"/>
        <v>0</v>
      </c>
      <c r="H176" s="61">
        <f t="shared" si="28"/>
        <v>210783.5</v>
      </c>
      <c r="I176" s="62"/>
      <c r="J176" s="61">
        <f t="shared" si="29"/>
        <v>0</v>
      </c>
      <c r="K176" s="61">
        <f t="shared" si="30"/>
        <v>210777</v>
      </c>
      <c r="L176" s="62"/>
      <c r="M176" s="61">
        <f t="shared" si="31"/>
        <v>0</v>
      </c>
      <c r="N176" s="61">
        <f t="shared" si="32"/>
        <v>210777</v>
      </c>
      <c r="Q176" s="61">
        <f t="shared" si="37"/>
        <v>210777</v>
      </c>
      <c r="R176" s="63"/>
      <c r="S176" s="26">
        <f t="shared" si="33"/>
        <v>0</v>
      </c>
      <c r="T176" s="61">
        <f t="shared" si="34"/>
        <v>210777</v>
      </c>
      <c r="U176" s="26">
        <f>IFERROR(VLOOKUP(A176,'[2]SY 2021-22 Final'!$A$9:$T$350,20,0),0)</f>
        <v>169592</v>
      </c>
      <c r="V176" s="26">
        <f t="shared" si="35"/>
        <v>41185</v>
      </c>
      <c r="W176" s="46">
        <f t="shared" si="36"/>
        <v>0.24284753997830086</v>
      </c>
    </row>
    <row r="177" spans="1:23" x14ac:dyDescent="0.25">
      <c r="A177" s="57" t="s">
        <v>371</v>
      </c>
      <c r="B177" s="2" t="s">
        <v>372</v>
      </c>
      <c r="C177" s="61">
        <f>_xlfn.IFNA(IF(VLOOKUP(A177,'[2]Title IA 2021-22 F'!A:F,6,0)=0,0,$B$5),0)</f>
        <v>10000</v>
      </c>
      <c r="D177" s="67">
        <f>IFERROR(VLOOKUP(A177,'[2]Title IA 2021-22 F'!A:F,6,0)/'[2]Title IA 2021-22 F'!$F$3,0)</f>
        <v>3.8371313505415567E-4</v>
      </c>
      <c r="E177" s="61">
        <f t="shared" si="26"/>
        <v>7704.3999999999851</v>
      </c>
      <c r="F177" s="62"/>
      <c r="G177" s="61">
        <f t="shared" si="27"/>
        <v>10000</v>
      </c>
      <c r="H177" s="61">
        <f t="shared" si="28"/>
        <v>10000</v>
      </c>
      <c r="I177" s="62"/>
      <c r="J177" s="61">
        <f t="shared" si="29"/>
        <v>0</v>
      </c>
      <c r="K177" s="61">
        <f t="shared" si="30"/>
        <v>10000</v>
      </c>
      <c r="L177" s="62"/>
      <c r="M177" s="61">
        <f t="shared" si="31"/>
        <v>0</v>
      </c>
      <c r="N177" s="61">
        <f t="shared" si="32"/>
        <v>10000</v>
      </c>
      <c r="Q177" s="61">
        <f t="shared" si="37"/>
        <v>10000</v>
      </c>
      <c r="R177" s="63"/>
      <c r="S177" s="26">
        <f t="shared" si="33"/>
        <v>0</v>
      </c>
      <c r="T177" s="61">
        <f t="shared" si="34"/>
        <v>10000</v>
      </c>
      <c r="U177" s="26">
        <f>IFERROR(VLOOKUP(A177,'[2]SY 2021-22 Final'!$A$9:$T$350,20,0),0)</f>
        <v>10000</v>
      </c>
      <c r="V177" s="26">
        <f t="shared" si="35"/>
        <v>0</v>
      </c>
      <c r="W177" s="46">
        <f t="shared" si="36"/>
        <v>0</v>
      </c>
    </row>
    <row r="178" spans="1:23" x14ac:dyDescent="0.25">
      <c r="A178" s="57" t="s">
        <v>373</v>
      </c>
      <c r="B178" s="2" t="s">
        <v>374</v>
      </c>
      <c r="C178" s="61">
        <f>_xlfn.IFNA(IF(VLOOKUP(A178,'[2]Title IA 2021-22 F'!A:F,6,0)=0,0,$B$5),0)</f>
        <v>10000</v>
      </c>
      <c r="D178" s="67">
        <f>IFERROR(VLOOKUP(A178,'[2]Title IA 2021-22 F'!A:F,6,0)/'[2]Title IA 2021-22 F'!$F$3,0)</f>
        <v>2.5617357322185435E-3</v>
      </c>
      <c r="E178" s="61">
        <f t="shared" si="26"/>
        <v>51436.399999999987</v>
      </c>
      <c r="F178" s="62"/>
      <c r="G178" s="61">
        <f t="shared" si="27"/>
        <v>0</v>
      </c>
      <c r="H178" s="61">
        <f t="shared" si="28"/>
        <v>49850.5</v>
      </c>
      <c r="I178" s="62"/>
      <c r="J178" s="61">
        <f t="shared" si="29"/>
        <v>0</v>
      </c>
      <c r="K178" s="61">
        <f t="shared" si="30"/>
        <v>49849</v>
      </c>
      <c r="L178" s="62"/>
      <c r="M178" s="61">
        <f t="shared" si="31"/>
        <v>0</v>
      </c>
      <c r="N178" s="61">
        <f t="shared" si="32"/>
        <v>49849</v>
      </c>
      <c r="Q178" s="61">
        <f t="shared" si="37"/>
        <v>49849</v>
      </c>
      <c r="R178" s="63"/>
      <c r="S178" s="26">
        <f t="shared" si="33"/>
        <v>0</v>
      </c>
      <c r="T178" s="61">
        <f t="shared" si="34"/>
        <v>49849</v>
      </c>
      <c r="U178" s="26">
        <f>IFERROR(VLOOKUP(A178,'[2]SY 2021-22 Final'!$A$9:$T$350,20,0),0)</f>
        <v>47746</v>
      </c>
      <c r="V178" s="26">
        <f t="shared" si="35"/>
        <v>2103</v>
      </c>
      <c r="W178" s="46">
        <f t="shared" si="36"/>
        <v>4.4045574498387301E-2</v>
      </c>
    </row>
    <row r="179" spans="1:23" x14ac:dyDescent="0.25">
      <c r="A179" s="57" t="s">
        <v>375</v>
      </c>
      <c r="B179" s="2" t="s">
        <v>376</v>
      </c>
      <c r="C179" s="61">
        <f>_xlfn.IFNA(IF(VLOOKUP(A179,'[2]Title IA 2021-22 F'!A:F,6,0)=0,0,$B$5),0)</f>
        <v>10000</v>
      </c>
      <c r="D179" s="67">
        <f>IFERROR(VLOOKUP(A179,'[2]Title IA 2021-22 F'!A:F,6,0)/'[2]Title IA 2021-22 F'!$F$3,0)</f>
        <v>3.5591243683772457E-3</v>
      </c>
      <c r="E179" s="61">
        <f t="shared" si="26"/>
        <v>71462.699999999983</v>
      </c>
      <c r="F179" s="62"/>
      <c r="G179" s="61">
        <f t="shared" si="27"/>
        <v>0</v>
      </c>
      <c r="H179" s="61">
        <f t="shared" si="28"/>
        <v>69259.3</v>
      </c>
      <c r="I179" s="62"/>
      <c r="J179" s="61">
        <f t="shared" si="29"/>
        <v>0</v>
      </c>
      <c r="K179" s="61">
        <f t="shared" si="30"/>
        <v>69257</v>
      </c>
      <c r="L179" s="62"/>
      <c r="M179" s="61">
        <f t="shared" si="31"/>
        <v>0</v>
      </c>
      <c r="N179" s="61">
        <f t="shared" si="32"/>
        <v>69257</v>
      </c>
      <c r="Q179" s="61">
        <f t="shared" si="37"/>
        <v>69257</v>
      </c>
      <c r="R179" s="63"/>
      <c r="S179" s="26">
        <f t="shared" si="33"/>
        <v>0</v>
      </c>
      <c r="T179" s="61">
        <f t="shared" si="34"/>
        <v>69257</v>
      </c>
      <c r="U179" s="26">
        <f>IFERROR(VLOOKUP(A179,'[2]SY 2021-22 Final'!$A$9:$T$350,20,0),0)</f>
        <v>67797</v>
      </c>
      <c r="V179" s="26">
        <f t="shared" si="35"/>
        <v>1460</v>
      </c>
      <c r="W179" s="46">
        <f t="shared" si="36"/>
        <v>2.1534876174461998E-2</v>
      </c>
    </row>
    <row r="180" spans="1:23" x14ac:dyDescent="0.25">
      <c r="A180" s="57" t="s">
        <v>377</v>
      </c>
      <c r="B180" s="2" t="s">
        <v>378</v>
      </c>
      <c r="C180" s="61">
        <f>_xlfn.IFNA(IF(VLOOKUP(A180,'[2]Title IA 2021-22 F'!A:F,6,0)=0,0,$B$5),0)</f>
        <v>10000</v>
      </c>
      <c r="D180" s="67">
        <f>IFERROR(VLOOKUP(A180,'[2]Title IA 2021-22 F'!A:F,6,0)/'[2]Title IA 2021-22 F'!$F$3,0)</f>
        <v>5.7901459952523205E-5</v>
      </c>
      <c r="E180" s="61">
        <f t="shared" si="26"/>
        <v>1162.4999999999852</v>
      </c>
      <c r="F180" s="62"/>
      <c r="G180" s="61">
        <f t="shared" si="27"/>
        <v>10000</v>
      </c>
      <c r="H180" s="61">
        <f t="shared" si="28"/>
        <v>10000</v>
      </c>
      <c r="I180" s="62"/>
      <c r="J180" s="61">
        <f t="shared" si="29"/>
        <v>0</v>
      </c>
      <c r="K180" s="61">
        <f t="shared" si="30"/>
        <v>10000</v>
      </c>
      <c r="L180" s="62"/>
      <c r="M180" s="61">
        <f t="shared" si="31"/>
        <v>0</v>
      </c>
      <c r="N180" s="61">
        <f t="shared" si="32"/>
        <v>10000</v>
      </c>
      <c r="Q180" s="61">
        <f t="shared" si="37"/>
        <v>10000</v>
      </c>
      <c r="R180" s="63"/>
      <c r="S180" s="26">
        <f t="shared" si="33"/>
        <v>0</v>
      </c>
      <c r="T180" s="61">
        <f t="shared" si="34"/>
        <v>10000</v>
      </c>
      <c r="U180" s="26">
        <f>IFERROR(VLOOKUP(A180,'[2]SY 2021-22 Final'!$A$9:$T$350,20,0),0)</f>
        <v>0</v>
      </c>
      <c r="V180" s="26">
        <f t="shared" si="35"/>
        <v>10000</v>
      </c>
      <c r="W180" s="46">
        <f t="shared" si="36"/>
        <v>0</v>
      </c>
    </row>
    <row r="181" spans="1:23" x14ac:dyDescent="0.25">
      <c r="A181" s="57" t="s">
        <v>379</v>
      </c>
      <c r="B181" s="2" t="s">
        <v>380</v>
      </c>
      <c r="C181" s="61">
        <f>_xlfn.IFNA(IF(VLOOKUP(A181,'[2]Title IA 2021-22 F'!A:F,6,0)=0,0,$B$5),0)</f>
        <v>10000</v>
      </c>
      <c r="D181" s="67">
        <f>IFERROR(VLOOKUP(A181,'[2]Title IA 2021-22 F'!A:F,6,0)/'[2]Title IA 2021-22 F'!$F$3,0)</f>
        <v>7.0628184855209362E-4</v>
      </c>
      <c r="E181" s="61">
        <f t="shared" si="26"/>
        <v>14181.199999999986</v>
      </c>
      <c r="F181" s="62"/>
      <c r="G181" s="61">
        <f t="shared" si="27"/>
        <v>0</v>
      </c>
      <c r="H181" s="61">
        <f t="shared" si="28"/>
        <v>13743.9</v>
      </c>
      <c r="I181" s="62"/>
      <c r="J181" s="61">
        <f t="shared" si="29"/>
        <v>0</v>
      </c>
      <c r="K181" s="61">
        <f t="shared" si="30"/>
        <v>13743</v>
      </c>
      <c r="L181" s="62"/>
      <c r="M181" s="61">
        <f t="shared" si="31"/>
        <v>0</v>
      </c>
      <c r="N181" s="61">
        <f t="shared" si="32"/>
        <v>13743</v>
      </c>
      <c r="Q181" s="61">
        <f t="shared" si="37"/>
        <v>13743</v>
      </c>
      <c r="R181" s="63"/>
      <c r="S181" s="26">
        <f t="shared" si="33"/>
        <v>0</v>
      </c>
      <c r="T181" s="61">
        <f t="shared" si="34"/>
        <v>13743</v>
      </c>
      <c r="U181" s="26">
        <f>IFERROR(VLOOKUP(A181,'[2]SY 2021-22 Final'!$A$9:$T$350,20,0),0)</f>
        <v>12361</v>
      </c>
      <c r="V181" s="26">
        <f t="shared" si="35"/>
        <v>1382</v>
      </c>
      <c r="W181" s="46">
        <f t="shared" si="36"/>
        <v>0.11180325216406439</v>
      </c>
    </row>
    <row r="182" spans="1:23" x14ac:dyDescent="0.25">
      <c r="A182" s="57" t="s">
        <v>381</v>
      </c>
      <c r="B182" s="2" t="s">
        <v>382</v>
      </c>
      <c r="C182" s="61">
        <f>_xlfn.IFNA(IF(VLOOKUP(A182,'[2]Title IA 2021-22 F'!A:F,6,0)=0,0,$B$5),0)</f>
        <v>10000</v>
      </c>
      <c r="D182" s="67">
        <f>IFERROR(VLOOKUP(A182,'[2]Title IA 2021-22 F'!A:F,6,0)/'[2]Title IA 2021-22 F'!$F$3,0)</f>
        <v>1.3804019952811111E-3</v>
      </c>
      <c r="E182" s="61">
        <f t="shared" si="26"/>
        <v>27716.699999999986</v>
      </c>
      <c r="F182" s="62"/>
      <c r="G182" s="61">
        <f t="shared" si="27"/>
        <v>0</v>
      </c>
      <c r="H182" s="61">
        <f t="shared" si="28"/>
        <v>26862.1</v>
      </c>
      <c r="I182" s="62"/>
      <c r="J182" s="61">
        <f t="shared" si="29"/>
        <v>0</v>
      </c>
      <c r="K182" s="61">
        <f t="shared" si="30"/>
        <v>26861</v>
      </c>
      <c r="L182" s="62"/>
      <c r="M182" s="61">
        <f t="shared" si="31"/>
        <v>0</v>
      </c>
      <c r="N182" s="61">
        <f t="shared" si="32"/>
        <v>26861</v>
      </c>
      <c r="Q182" s="61">
        <f t="shared" si="37"/>
        <v>26861</v>
      </c>
      <c r="R182" s="63"/>
      <c r="S182" s="26">
        <f t="shared" si="33"/>
        <v>0</v>
      </c>
      <c r="T182" s="61">
        <f t="shared" si="34"/>
        <v>26861</v>
      </c>
      <c r="U182" s="26">
        <f>IFERROR(VLOOKUP(A182,'[2]SY 2021-22 Final'!$A$9:$T$350,20,0),0)</f>
        <v>18965</v>
      </c>
      <c r="V182" s="26">
        <f t="shared" si="35"/>
        <v>7896</v>
      </c>
      <c r="W182" s="46">
        <f t="shared" si="36"/>
        <v>0.41634590034273661</v>
      </c>
    </row>
    <row r="183" spans="1:23" x14ac:dyDescent="0.25">
      <c r="A183" s="57" t="s">
        <v>383</v>
      </c>
      <c r="B183" s="2" t="s">
        <v>384</v>
      </c>
      <c r="C183" s="61">
        <f>_xlfn.IFNA(IF(VLOOKUP(A183,'[2]Title IA 2021-22 F'!A:F,6,0)=0,0,$B$5),0)</f>
        <v>10000</v>
      </c>
      <c r="D183" s="67">
        <f>IFERROR(VLOOKUP(A183,'[2]Title IA 2021-22 F'!A:F,6,0)/'[2]Title IA 2021-22 F'!$F$3,0)</f>
        <v>1.0083531253292696E-3</v>
      </c>
      <c r="E183" s="61">
        <f t="shared" si="26"/>
        <v>20246.399999999987</v>
      </c>
      <c r="F183" s="62"/>
      <c r="G183" s="61">
        <f t="shared" si="27"/>
        <v>0</v>
      </c>
      <c r="H183" s="61">
        <f t="shared" si="28"/>
        <v>19622.099999999999</v>
      </c>
      <c r="I183" s="62"/>
      <c r="J183" s="61">
        <f t="shared" si="29"/>
        <v>0</v>
      </c>
      <c r="K183" s="61">
        <f t="shared" si="30"/>
        <v>19621</v>
      </c>
      <c r="L183" s="62"/>
      <c r="M183" s="61">
        <f t="shared" si="31"/>
        <v>0</v>
      </c>
      <c r="N183" s="61">
        <f t="shared" si="32"/>
        <v>19621</v>
      </c>
      <c r="Q183" s="61">
        <f t="shared" si="37"/>
        <v>19621</v>
      </c>
      <c r="R183" s="63"/>
      <c r="S183" s="26">
        <f t="shared" si="33"/>
        <v>0</v>
      </c>
      <c r="T183" s="61">
        <f t="shared" si="34"/>
        <v>19621</v>
      </c>
      <c r="U183" s="26">
        <f>IFERROR(VLOOKUP(A183,'[2]SY 2021-22 Final'!$A$9:$T$350,20,0),0)</f>
        <v>19539</v>
      </c>
      <c r="V183" s="26">
        <f t="shared" si="35"/>
        <v>82</v>
      </c>
      <c r="W183" s="46">
        <f t="shared" si="36"/>
        <v>4.196734735656891E-3</v>
      </c>
    </row>
    <row r="184" spans="1:23" x14ac:dyDescent="0.25">
      <c r="A184" s="57" t="s">
        <v>385</v>
      </c>
      <c r="B184" s="2" t="s">
        <v>386</v>
      </c>
      <c r="C184" s="61">
        <f>_xlfn.IFNA(IF(VLOOKUP(A184,'[2]Title IA 2021-22 F'!A:F,6,0)=0,0,$B$5),0)</f>
        <v>10000</v>
      </c>
      <c r="D184" s="67">
        <f>IFERROR(VLOOKUP(A184,'[2]Title IA 2021-22 F'!A:F,6,0)/'[2]Title IA 2021-22 F'!$F$3,0)</f>
        <v>2.3153386285711315E-4</v>
      </c>
      <c r="E184" s="61">
        <f t="shared" si="26"/>
        <v>4648.8999999999851</v>
      </c>
      <c r="F184" s="62"/>
      <c r="G184" s="61">
        <f t="shared" si="27"/>
        <v>10000</v>
      </c>
      <c r="H184" s="61">
        <f t="shared" si="28"/>
        <v>10000</v>
      </c>
      <c r="I184" s="62"/>
      <c r="J184" s="61">
        <f t="shared" si="29"/>
        <v>0</v>
      </c>
      <c r="K184" s="61">
        <f t="shared" si="30"/>
        <v>10000</v>
      </c>
      <c r="L184" s="62"/>
      <c r="M184" s="61">
        <f t="shared" si="31"/>
        <v>0</v>
      </c>
      <c r="N184" s="61">
        <f t="shared" si="32"/>
        <v>10000</v>
      </c>
      <c r="Q184" s="61">
        <f t="shared" si="37"/>
        <v>10000</v>
      </c>
      <c r="R184" s="63"/>
      <c r="S184" s="26">
        <f t="shared" si="33"/>
        <v>0</v>
      </c>
      <c r="T184" s="61">
        <f t="shared" si="34"/>
        <v>10000</v>
      </c>
      <c r="U184" s="26">
        <f>IFERROR(VLOOKUP(A184,'[2]SY 2021-22 Final'!$A$9:$T$350,20,0),0)</f>
        <v>10000</v>
      </c>
      <c r="V184" s="26">
        <f t="shared" si="35"/>
        <v>0</v>
      </c>
      <c r="W184" s="46">
        <f t="shared" si="36"/>
        <v>0</v>
      </c>
    </row>
    <row r="185" spans="1:23" x14ac:dyDescent="0.25">
      <c r="A185" s="57" t="s">
        <v>387</v>
      </c>
      <c r="B185" s="2" t="s">
        <v>388</v>
      </c>
      <c r="C185" s="61">
        <f>_xlfn.IFNA(IF(VLOOKUP(A185,'[2]Title IA 2021-22 F'!A:F,6,0)=0,0,$B$5),0)</f>
        <v>10000</v>
      </c>
      <c r="D185" s="67">
        <f>IFERROR(VLOOKUP(A185,'[2]Title IA 2021-22 F'!A:F,6,0)/'[2]Title IA 2021-22 F'!$F$3,0)</f>
        <v>2.1717446073767181E-3</v>
      </c>
      <c r="E185" s="61">
        <f t="shared" si="26"/>
        <v>43605.899999999987</v>
      </c>
      <c r="F185" s="62"/>
      <c r="G185" s="61">
        <f t="shared" si="27"/>
        <v>0</v>
      </c>
      <c r="H185" s="61">
        <f t="shared" si="28"/>
        <v>42261.4</v>
      </c>
      <c r="I185" s="62"/>
      <c r="J185" s="61">
        <f t="shared" si="29"/>
        <v>0</v>
      </c>
      <c r="K185" s="61">
        <f t="shared" si="30"/>
        <v>42260</v>
      </c>
      <c r="L185" s="62"/>
      <c r="M185" s="61">
        <f t="shared" si="31"/>
        <v>0</v>
      </c>
      <c r="N185" s="61">
        <f t="shared" si="32"/>
        <v>42260</v>
      </c>
      <c r="Q185" s="61">
        <f t="shared" si="37"/>
        <v>42260</v>
      </c>
      <c r="R185" s="63"/>
      <c r="S185" s="26">
        <f t="shared" si="33"/>
        <v>0</v>
      </c>
      <c r="T185" s="61">
        <f t="shared" si="34"/>
        <v>42260</v>
      </c>
      <c r="U185" s="26">
        <f>IFERROR(VLOOKUP(A185,'[2]SY 2021-22 Final'!$A$9:$T$350,20,0),0)</f>
        <v>39041</v>
      </c>
      <c r="V185" s="26">
        <f t="shared" si="35"/>
        <v>3219</v>
      </c>
      <c r="W185" s="46">
        <f t="shared" si="36"/>
        <v>8.2451781460515863E-2</v>
      </c>
    </row>
    <row r="186" spans="1:23" x14ac:dyDescent="0.25">
      <c r="A186" s="57" t="s">
        <v>389</v>
      </c>
      <c r="B186" s="2" t="s">
        <v>390</v>
      </c>
      <c r="C186" s="61">
        <f>_xlfn.IFNA(IF(VLOOKUP(A186,'[2]Title IA 2021-22 F'!A:F,6,0)=0,0,$B$5),0)</f>
        <v>10000</v>
      </c>
      <c r="D186" s="67">
        <f>IFERROR(VLOOKUP(A186,'[2]Title IA 2021-22 F'!A:F,6,0)/'[2]Title IA 2021-22 F'!$F$3,0)</f>
        <v>6.720452111233983E-3</v>
      </c>
      <c r="E186" s="61">
        <f t="shared" si="26"/>
        <v>134938.19999999998</v>
      </c>
      <c r="F186" s="62"/>
      <c r="G186" s="61">
        <f t="shared" si="27"/>
        <v>0</v>
      </c>
      <c r="H186" s="61">
        <f t="shared" si="28"/>
        <v>130777.8</v>
      </c>
      <c r="I186" s="62"/>
      <c r="J186" s="61">
        <f t="shared" si="29"/>
        <v>0</v>
      </c>
      <c r="K186" s="61">
        <f t="shared" si="30"/>
        <v>130773</v>
      </c>
      <c r="L186" s="62"/>
      <c r="M186" s="61">
        <f t="shared" si="31"/>
        <v>0</v>
      </c>
      <c r="N186" s="61">
        <f t="shared" si="32"/>
        <v>130773</v>
      </c>
      <c r="Q186" s="61">
        <f t="shared" si="37"/>
        <v>130773</v>
      </c>
      <c r="R186" s="63"/>
      <c r="S186" s="26">
        <f t="shared" si="33"/>
        <v>0</v>
      </c>
      <c r="T186" s="61">
        <f t="shared" si="34"/>
        <v>130773</v>
      </c>
      <c r="U186" s="26">
        <f>IFERROR(VLOOKUP(A186,'[2]SY 2021-22 Final'!$A$9:$T$350,20,0),0)</f>
        <v>108401</v>
      </c>
      <c r="V186" s="26">
        <f t="shared" si="35"/>
        <v>22372</v>
      </c>
      <c r="W186" s="46">
        <f t="shared" si="36"/>
        <v>0.20638185994594146</v>
      </c>
    </row>
    <row r="187" spans="1:23" x14ac:dyDescent="0.25">
      <c r="A187" s="57" t="s">
        <v>391</v>
      </c>
      <c r="B187" s="2" t="s">
        <v>392</v>
      </c>
      <c r="C187" s="61">
        <f>_xlfn.IFNA(IF(VLOOKUP(A187,'[2]Title IA 2021-22 F'!A:F,6,0)=0,0,$B$5),0)</f>
        <v>10000</v>
      </c>
      <c r="D187" s="67">
        <f>IFERROR(VLOOKUP(A187,'[2]Title IA 2021-22 F'!A:F,6,0)/'[2]Title IA 2021-22 F'!$F$3,0)</f>
        <v>2.5786303225707129E-3</v>
      </c>
      <c r="E187" s="61">
        <f t="shared" si="26"/>
        <v>51775.599999999984</v>
      </c>
      <c r="F187" s="62"/>
      <c r="G187" s="61">
        <f t="shared" si="27"/>
        <v>0</v>
      </c>
      <c r="H187" s="61">
        <f t="shared" si="28"/>
        <v>50179.199999999997</v>
      </c>
      <c r="I187" s="62"/>
      <c r="J187" s="61">
        <f t="shared" si="29"/>
        <v>0</v>
      </c>
      <c r="K187" s="61">
        <f t="shared" si="30"/>
        <v>50177</v>
      </c>
      <c r="L187" s="62"/>
      <c r="M187" s="61">
        <f t="shared" si="31"/>
        <v>0</v>
      </c>
      <c r="N187" s="61">
        <f t="shared" si="32"/>
        <v>50177</v>
      </c>
      <c r="Q187" s="61">
        <f t="shared" si="37"/>
        <v>50177</v>
      </c>
      <c r="R187" s="63"/>
      <c r="S187" s="26">
        <f t="shared" si="33"/>
        <v>0</v>
      </c>
      <c r="T187" s="61">
        <f t="shared" si="34"/>
        <v>50177</v>
      </c>
      <c r="U187" s="26">
        <f>IFERROR(VLOOKUP(A187,'[2]SY 2021-22 Final'!$A$9:$T$350,20,0),0)</f>
        <v>46306</v>
      </c>
      <c r="V187" s="26">
        <f t="shared" si="35"/>
        <v>3871</v>
      </c>
      <c r="W187" s="46">
        <f t="shared" si="36"/>
        <v>8.359607826199629E-2</v>
      </c>
    </row>
    <row r="188" spans="1:23" x14ac:dyDescent="0.25">
      <c r="A188" s="57" t="s">
        <v>393</v>
      </c>
      <c r="B188" s="2" t="s">
        <v>394</v>
      </c>
      <c r="C188" s="61">
        <f>_xlfn.IFNA(IF(VLOOKUP(A188,'[2]Title IA 2021-22 F'!A:F,6,0)=0,0,$B$5),0)</f>
        <v>10000</v>
      </c>
      <c r="D188" s="67">
        <f>IFERROR(VLOOKUP(A188,'[2]Title IA 2021-22 F'!A:F,6,0)/'[2]Title IA 2021-22 F'!$F$3,0)</f>
        <v>5.2691528172679107E-4</v>
      </c>
      <c r="E188" s="61">
        <f t="shared" si="26"/>
        <v>10579.699999999986</v>
      </c>
      <c r="F188" s="62"/>
      <c r="G188" s="61">
        <f t="shared" si="27"/>
        <v>0</v>
      </c>
      <c r="H188" s="61">
        <f t="shared" si="28"/>
        <v>10253.5</v>
      </c>
      <c r="I188" s="62"/>
      <c r="J188" s="61">
        <f t="shared" si="29"/>
        <v>0</v>
      </c>
      <c r="K188" s="61">
        <f t="shared" si="30"/>
        <v>10253</v>
      </c>
      <c r="L188" s="62"/>
      <c r="M188" s="61">
        <f t="shared" si="31"/>
        <v>0</v>
      </c>
      <c r="N188" s="61">
        <f t="shared" si="32"/>
        <v>10253</v>
      </c>
      <c r="Q188" s="61">
        <f t="shared" si="37"/>
        <v>10253</v>
      </c>
      <c r="R188" s="63"/>
      <c r="S188" s="26">
        <f t="shared" si="33"/>
        <v>0</v>
      </c>
      <c r="T188" s="61">
        <f t="shared" si="34"/>
        <v>10253</v>
      </c>
      <c r="U188" s="26">
        <f>IFERROR(VLOOKUP(A188,'[2]SY 2021-22 Final'!$A$9:$T$350,20,0),0)</f>
        <v>10000</v>
      </c>
      <c r="V188" s="26">
        <f t="shared" si="35"/>
        <v>253</v>
      </c>
      <c r="W188" s="46">
        <f t="shared" si="36"/>
        <v>2.53E-2</v>
      </c>
    </row>
    <row r="189" spans="1:23" x14ac:dyDescent="0.25">
      <c r="A189" s="57" t="s">
        <v>395</v>
      </c>
      <c r="B189" s="2" t="s">
        <v>396</v>
      </c>
      <c r="C189" s="61">
        <f>_xlfn.IFNA(IF(VLOOKUP(A189,'[2]Title IA 2021-22 F'!A:F,6,0)=0,0,$B$5),0)</f>
        <v>10000</v>
      </c>
      <c r="D189" s="67">
        <f>IFERROR(VLOOKUP(A189,'[2]Title IA 2021-22 F'!A:F,6,0)/'[2]Title IA 2021-22 F'!$F$3,0)</f>
        <v>1.4493759098336713E-4</v>
      </c>
      <c r="E189" s="61">
        <f t="shared" si="26"/>
        <v>2910.0999999999854</v>
      </c>
      <c r="F189" s="62"/>
      <c r="G189" s="61">
        <f t="shared" si="27"/>
        <v>10000</v>
      </c>
      <c r="H189" s="61">
        <f t="shared" si="28"/>
        <v>10000</v>
      </c>
      <c r="I189" s="62"/>
      <c r="J189" s="61">
        <f t="shared" si="29"/>
        <v>0</v>
      </c>
      <c r="K189" s="61">
        <f t="shared" si="30"/>
        <v>10000</v>
      </c>
      <c r="L189" s="62"/>
      <c r="M189" s="61">
        <f t="shared" si="31"/>
        <v>0</v>
      </c>
      <c r="N189" s="61">
        <f t="shared" si="32"/>
        <v>10000</v>
      </c>
      <c r="Q189" s="61">
        <f t="shared" si="37"/>
        <v>10000</v>
      </c>
      <c r="R189" s="63"/>
      <c r="S189" s="26">
        <f t="shared" si="33"/>
        <v>0</v>
      </c>
      <c r="T189" s="61">
        <f t="shared" si="34"/>
        <v>10000</v>
      </c>
      <c r="U189" s="26">
        <f>IFERROR(VLOOKUP(A189,'[2]SY 2021-22 Final'!$A$9:$T$350,20,0),0)</f>
        <v>10000</v>
      </c>
      <c r="V189" s="26">
        <f t="shared" si="35"/>
        <v>0</v>
      </c>
      <c r="W189" s="46">
        <f t="shared" si="36"/>
        <v>0</v>
      </c>
    </row>
    <row r="190" spans="1:23" x14ac:dyDescent="0.25">
      <c r="A190" s="57" t="s">
        <v>397</v>
      </c>
      <c r="B190" s="2" t="s">
        <v>398</v>
      </c>
      <c r="C190" s="61">
        <f>_xlfn.IFNA(IF(VLOOKUP(A190,'[2]Title IA 2021-22 F'!A:F,6,0)=0,0,$B$5),0)</f>
        <v>10000</v>
      </c>
      <c r="D190" s="67">
        <f>IFERROR(VLOOKUP(A190,'[2]Title IA 2021-22 F'!A:F,6,0)/'[2]Title IA 2021-22 F'!$F$3,0)</f>
        <v>4.255597357726056E-4</v>
      </c>
      <c r="E190" s="61">
        <f t="shared" si="26"/>
        <v>8544.6999999999862</v>
      </c>
      <c r="F190" s="62"/>
      <c r="G190" s="61">
        <f t="shared" si="27"/>
        <v>10000</v>
      </c>
      <c r="H190" s="61">
        <f t="shared" si="28"/>
        <v>10000</v>
      </c>
      <c r="I190" s="62"/>
      <c r="J190" s="61">
        <f t="shared" si="29"/>
        <v>0</v>
      </c>
      <c r="K190" s="61">
        <f t="shared" si="30"/>
        <v>10000</v>
      </c>
      <c r="L190" s="62"/>
      <c r="M190" s="61">
        <f t="shared" si="31"/>
        <v>0</v>
      </c>
      <c r="N190" s="61">
        <f t="shared" si="32"/>
        <v>10000</v>
      </c>
      <c r="Q190" s="61">
        <f t="shared" si="37"/>
        <v>10000</v>
      </c>
      <c r="R190" s="63"/>
      <c r="S190" s="26">
        <f t="shared" si="33"/>
        <v>0</v>
      </c>
      <c r="T190" s="61">
        <f t="shared" si="34"/>
        <v>10000</v>
      </c>
      <c r="U190" s="26">
        <f>IFERROR(VLOOKUP(A190,'[2]SY 2021-22 Final'!$A$9:$T$350,20,0),0)</f>
        <v>10000</v>
      </c>
      <c r="V190" s="26">
        <f t="shared" si="35"/>
        <v>0</v>
      </c>
      <c r="W190" s="46">
        <f t="shared" si="36"/>
        <v>0</v>
      </c>
    </row>
    <row r="191" spans="1:23" x14ac:dyDescent="0.25">
      <c r="A191" s="57" t="s">
        <v>399</v>
      </c>
      <c r="B191" s="2" t="s">
        <v>400</v>
      </c>
      <c r="C191" s="61">
        <f>_xlfn.IFNA(IF(VLOOKUP(A191,'[2]Title IA 2021-22 F'!A:F,6,0)=0,0,$B$5),0)</f>
        <v>10000</v>
      </c>
      <c r="D191" s="67">
        <f>IFERROR(VLOOKUP(A191,'[2]Title IA 2021-22 F'!A:F,6,0)/'[2]Title IA 2021-22 F'!$F$3,0)</f>
        <v>1.0060778538711905E-4</v>
      </c>
      <c r="E191" s="61">
        <f t="shared" si="26"/>
        <v>2019.9999999999852</v>
      </c>
      <c r="F191" s="62"/>
      <c r="G191" s="61">
        <f t="shared" si="27"/>
        <v>10000</v>
      </c>
      <c r="H191" s="61">
        <f t="shared" si="28"/>
        <v>10000</v>
      </c>
      <c r="I191" s="62"/>
      <c r="J191" s="61">
        <f t="shared" si="29"/>
        <v>0</v>
      </c>
      <c r="K191" s="61">
        <f t="shared" si="30"/>
        <v>10000</v>
      </c>
      <c r="L191" s="62"/>
      <c r="M191" s="61">
        <f t="shared" si="31"/>
        <v>0</v>
      </c>
      <c r="N191" s="61">
        <f t="shared" si="32"/>
        <v>10000</v>
      </c>
      <c r="Q191" s="61">
        <f t="shared" si="37"/>
        <v>10000</v>
      </c>
      <c r="R191" s="63"/>
      <c r="S191" s="26">
        <f t="shared" si="33"/>
        <v>0</v>
      </c>
      <c r="T191" s="61">
        <f t="shared" si="34"/>
        <v>10000</v>
      </c>
      <c r="U191" s="26">
        <f>IFERROR(VLOOKUP(A191,'[2]SY 2021-22 Final'!$A$9:$T$350,20,0),0)</f>
        <v>10000</v>
      </c>
      <c r="V191" s="26">
        <f t="shared" si="35"/>
        <v>0</v>
      </c>
      <c r="W191" s="46">
        <f t="shared" si="36"/>
        <v>0</v>
      </c>
    </row>
    <row r="192" spans="1:23" x14ac:dyDescent="0.25">
      <c r="A192" s="57" t="s">
        <v>401</v>
      </c>
      <c r="B192" s="2" t="s">
        <v>402</v>
      </c>
      <c r="C192" s="61">
        <f>_xlfn.IFNA(IF(VLOOKUP(A192,'[2]Title IA 2021-22 F'!A:F,6,0)=0,0,$B$5),0)</f>
        <v>10000</v>
      </c>
      <c r="D192" s="67">
        <f>IFERROR(VLOOKUP(A192,'[2]Title IA 2021-22 F'!A:F,6,0)/'[2]Title IA 2021-22 F'!$F$3,0)</f>
        <v>1.502558880646417E-4</v>
      </c>
      <c r="E192" s="61">
        <f t="shared" si="26"/>
        <v>3016.8999999999855</v>
      </c>
      <c r="F192" s="62"/>
      <c r="G192" s="61">
        <f t="shared" si="27"/>
        <v>10000</v>
      </c>
      <c r="H192" s="61">
        <f t="shared" si="28"/>
        <v>10000</v>
      </c>
      <c r="I192" s="62"/>
      <c r="J192" s="61">
        <f t="shared" si="29"/>
        <v>0</v>
      </c>
      <c r="K192" s="61">
        <f t="shared" si="30"/>
        <v>10000</v>
      </c>
      <c r="L192" s="62"/>
      <c r="M192" s="61">
        <f t="shared" si="31"/>
        <v>0</v>
      </c>
      <c r="N192" s="61">
        <f t="shared" si="32"/>
        <v>10000</v>
      </c>
      <c r="Q192" s="61">
        <f t="shared" si="37"/>
        <v>10000</v>
      </c>
      <c r="R192" s="63"/>
      <c r="S192" s="26">
        <f t="shared" si="33"/>
        <v>0</v>
      </c>
      <c r="T192" s="61">
        <f t="shared" si="34"/>
        <v>10000</v>
      </c>
      <c r="U192" s="26">
        <f>IFERROR(VLOOKUP(A192,'[2]SY 2021-22 Final'!$A$9:$T$350,20,0),0)</f>
        <v>10000</v>
      </c>
      <c r="V192" s="26">
        <f t="shared" si="35"/>
        <v>0</v>
      </c>
      <c r="W192" s="46">
        <f t="shared" si="36"/>
        <v>0</v>
      </c>
    </row>
    <row r="193" spans="1:23" x14ac:dyDescent="0.25">
      <c r="A193" s="57" t="s">
        <v>403</v>
      </c>
      <c r="B193" s="2" t="s">
        <v>404</v>
      </c>
      <c r="C193" s="61">
        <f>_xlfn.IFNA(IF(VLOOKUP(A193,'[2]Title IA 2021-22 F'!A:F,6,0)=0,0,$B$5),0)</f>
        <v>10000</v>
      </c>
      <c r="D193" s="67">
        <f>IFERROR(VLOOKUP(A193,'[2]Title IA 2021-22 F'!A:F,6,0)/'[2]Title IA 2021-22 F'!$F$3,0)</f>
        <v>5.3185769916472747E-4</v>
      </c>
      <c r="E193" s="61">
        <f t="shared" si="26"/>
        <v>10678.999999999985</v>
      </c>
      <c r="F193" s="62"/>
      <c r="G193" s="61">
        <f t="shared" si="27"/>
        <v>0</v>
      </c>
      <c r="H193" s="61">
        <f t="shared" si="28"/>
        <v>10349.700000000001</v>
      </c>
      <c r="I193" s="62"/>
      <c r="J193" s="61">
        <f t="shared" si="29"/>
        <v>0</v>
      </c>
      <c r="K193" s="61">
        <f t="shared" si="30"/>
        <v>10349</v>
      </c>
      <c r="L193" s="62"/>
      <c r="M193" s="61">
        <f t="shared" si="31"/>
        <v>0</v>
      </c>
      <c r="N193" s="61">
        <f t="shared" si="32"/>
        <v>10349</v>
      </c>
      <c r="Q193" s="61">
        <f t="shared" si="37"/>
        <v>10349</v>
      </c>
      <c r="R193" s="63"/>
      <c r="S193" s="26">
        <f t="shared" si="33"/>
        <v>0</v>
      </c>
      <c r="T193" s="61">
        <f t="shared" si="34"/>
        <v>10349</v>
      </c>
      <c r="U193" s="26">
        <f>IFERROR(VLOOKUP(A193,'[2]SY 2021-22 Final'!$A$9:$T$350,20,0),0)</f>
        <v>10000</v>
      </c>
      <c r="V193" s="26">
        <f t="shared" si="35"/>
        <v>349</v>
      </c>
      <c r="W193" s="46">
        <f t="shared" si="36"/>
        <v>3.49E-2</v>
      </c>
    </row>
    <row r="194" spans="1:23" x14ac:dyDescent="0.25">
      <c r="A194" s="57" t="s">
        <v>405</v>
      </c>
      <c r="B194" s="2" t="s">
        <v>406</v>
      </c>
      <c r="C194" s="61">
        <f>_xlfn.IFNA(IF(VLOOKUP(A194,'[2]Title IA 2021-22 F'!A:F,6,0)=0,0,$B$5),0)</f>
        <v>10000</v>
      </c>
      <c r="D194" s="67">
        <f>IFERROR(VLOOKUP(A194,'[2]Title IA 2021-22 F'!A:F,6,0)/'[2]Title IA 2021-22 F'!$F$3,0)</f>
        <v>2.0720725223783345E-3</v>
      </c>
      <c r="E194" s="61">
        <f t="shared" si="26"/>
        <v>41604.599999999984</v>
      </c>
      <c r="F194" s="62"/>
      <c r="G194" s="61">
        <f t="shared" si="27"/>
        <v>0</v>
      </c>
      <c r="H194" s="61">
        <f t="shared" si="28"/>
        <v>40321.800000000003</v>
      </c>
      <c r="I194" s="62"/>
      <c r="J194" s="61">
        <f t="shared" si="29"/>
        <v>0</v>
      </c>
      <c r="K194" s="61">
        <f t="shared" si="30"/>
        <v>40320</v>
      </c>
      <c r="L194" s="62"/>
      <c r="M194" s="61">
        <f t="shared" si="31"/>
        <v>0</v>
      </c>
      <c r="N194" s="61">
        <f t="shared" si="32"/>
        <v>40320</v>
      </c>
      <c r="Q194" s="61">
        <f t="shared" si="37"/>
        <v>40320</v>
      </c>
      <c r="R194" s="63"/>
      <c r="S194" s="26">
        <f t="shared" si="33"/>
        <v>0</v>
      </c>
      <c r="T194" s="61">
        <f t="shared" si="34"/>
        <v>40320</v>
      </c>
      <c r="U194" s="26">
        <f>IFERROR(VLOOKUP(A194,'[2]SY 2021-22 Final'!$A$9:$T$350,20,0),0)</f>
        <v>32963</v>
      </c>
      <c r="V194" s="26">
        <f t="shared" si="35"/>
        <v>7357</v>
      </c>
      <c r="W194" s="46">
        <f t="shared" si="36"/>
        <v>0.22318963686557655</v>
      </c>
    </row>
    <row r="195" spans="1:23" x14ac:dyDescent="0.25">
      <c r="A195" s="57" t="s">
        <v>407</v>
      </c>
      <c r="B195" s="2" t="s">
        <v>408</v>
      </c>
      <c r="C195" s="61">
        <f>_xlfn.IFNA(IF(VLOOKUP(A195,'[2]Title IA 2021-22 F'!A:F,6,0)=0,0,$B$5),0)</f>
        <v>10000</v>
      </c>
      <c r="D195" s="67">
        <f>IFERROR(VLOOKUP(A195,'[2]Title IA 2021-22 F'!A:F,6,0)/'[2]Title IA 2021-22 F'!$F$3,0)</f>
        <v>1.4435377792030991E-3</v>
      </c>
      <c r="E195" s="61">
        <f t="shared" si="26"/>
        <v>28984.399999999987</v>
      </c>
      <c r="F195" s="62"/>
      <c r="G195" s="61">
        <f t="shared" si="27"/>
        <v>0</v>
      </c>
      <c r="H195" s="61">
        <f t="shared" si="28"/>
        <v>28090.7</v>
      </c>
      <c r="I195" s="62"/>
      <c r="J195" s="61">
        <f t="shared" si="29"/>
        <v>0</v>
      </c>
      <c r="K195" s="61">
        <f t="shared" si="30"/>
        <v>28089</v>
      </c>
      <c r="L195" s="62"/>
      <c r="M195" s="61">
        <f t="shared" si="31"/>
        <v>0</v>
      </c>
      <c r="N195" s="61">
        <f t="shared" si="32"/>
        <v>28089</v>
      </c>
      <c r="Q195" s="61">
        <f t="shared" si="37"/>
        <v>28089</v>
      </c>
      <c r="R195" s="63"/>
      <c r="S195" s="26">
        <f t="shared" si="33"/>
        <v>0</v>
      </c>
      <c r="T195" s="61">
        <f t="shared" si="34"/>
        <v>28089</v>
      </c>
      <c r="U195" s="26">
        <f>IFERROR(VLOOKUP(A195,'[2]SY 2021-22 Final'!$A$9:$T$350,20,0),0)</f>
        <v>26905</v>
      </c>
      <c r="V195" s="26">
        <f t="shared" si="35"/>
        <v>1184</v>
      </c>
      <c r="W195" s="46">
        <f t="shared" si="36"/>
        <v>4.4006690206281361E-2</v>
      </c>
    </row>
    <row r="196" spans="1:23" x14ac:dyDescent="0.25">
      <c r="A196" s="57" t="s">
        <v>409</v>
      </c>
      <c r="B196" s="2" t="s">
        <v>410</v>
      </c>
      <c r="C196" s="61">
        <f>_xlfn.IFNA(IF(VLOOKUP(A196,'[2]Title IA 2021-22 F'!A:F,6,0)=0,0,$B$5),0)</f>
        <v>10000</v>
      </c>
      <c r="D196" s="67">
        <f>IFERROR(VLOOKUP(A196,'[2]Title IA 2021-22 F'!A:F,6,0)/'[2]Title IA 2021-22 F'!$F$3,0)</f>
        <v>7.5133142367813828E-3</v>
      </c>
      <c r="E196" s="61">
        <f t="shared" si="26"/>
        <v>150857.89999999997</v>
      </c>
      <c r="F196" s="62"/>
      <c r="G196" s="61">
        <f t="shared" si="27"/>
        <v>0</v>
      </c>
      <c r="H196" s="61">
        <f t="shared" si="28"/>
        <v>146206.6</v>
      </c>
      <c r="I196" s="62"/>
      <c r="J196" s="61">
        <f t="shared" si="29"/>
        <v>0</v>
      </c>
      <c r="K196" s="61">
        <f t="shared" si="30"/>
        <v>146202</v>
      </c>
      <c r="L196" s="62"/>
      <c r="M196" s="61">
        <f t="shared" si="31"/>
        <v>0</v>
      </c>
      <c r="N196" s="61">
        <f t="shared" si="32"/>
        <v>146202</v>
      </c>
      <c r="Q196" s="61">
        <f t="shared" si="37"/>
        <v>146202</v>
      </c>
      <c r="R196" s="63"/>
      <c r="S196" s="26">
        <f t="shared" si="33"/>
        <v>0</v>
      </c>
      <c r="T196" s="61">
        <f t="shared" si="34"/>
        <v>146202</v>
      </c>
      <c r="U196" s="26">
        <f>IFERROR(VLOOKUP(A196,'[2]SY 2021-22 Final'!$A$9:$T$350,20,0),0)</f>
        <v>102859</v>
      </c>
      <c r="V196" s="26">
        <f t="shared" si="35"/>
        <v>43343</v>
      </c>
      <c r="W196" s="46">
        <f t="shared" si="36"/>
        <v>0.42138266947957886</v>
      </c>
    </row>
    <row r="197" spans="1:23" x14ac:dyDescent="0.25">
      <c r="A197" s="57" t="s">
        <v>411</v>
      </c>
      <c r="B197" s="2" t="s">
        <v>412</v>
      </c>
      <c r="C197" s="61">
        <f>_xlfn.IFNA(IF(VLOOKUP(A197,'[2]Title IA 2021-22 F'!A:F,6,0)=0,0,$B$5),0)</f>
        <v>10000</v>
      </c>
      <c r="D197" s="67">
        <f>IFERROR(VLOOKUP(A197,'[2]Title IA 2021-22 F'!A:F,6,0)/'[2]Title IA 2021-22 F'!$F$3,0)</f>
        <v>7.4564124567313549E-5</v>
      </c>
      <c r="E197" s="61">
        <f t="shared" si="26"/>
        <v>1497.0999999999851</v>
      </c>
      <c r="F197" s="62"/>
      <c r="G197" s="61">
        <f t="shared" si="27"/>
        <v>10000</v>
      </c>
      <c r="H197" s="61">
        <f t="shared" si="28"/>
        <v>10000</v>
      </c>
      <c r="I197" s="62"/>
      <c r="J197" s="61">
        <f t="shared" si="29"/>
        <v>0</v>
      </c>
      <c r="K197" s="61">
        <f t="shared" si="30"/>
        <v>10000</v>
      </c>
      <c r="L197" s="62"/>
      <c r="M197" s="61">
        <f t="shared" si="31"/>
        <v>0</v>
      </c>
      <c r="N197" s="61">
        <f t="shared" si="32"/>
        <v>10000</v>
      </c>
      <c r="Q197" s="61">
        <f t="shared" si="37"/>
        <v>10000</v>
      </c>
      <c r="R197" s="63"/>
      <c r="S197" s="26">
        <f t="shared" si="33"/>
        <v>0</v>
      </c>
      <c r="T197" s="61">
        <f t="shared" si="34"/>
        <v>10000</v>
      </c>
      <c r="U197" s="26">
        <f>IFERROR(VLOOKUP(A197,'[2]SY 2021-22 Final'!$A$9:$T$350,20,0),0)</f>
        <v>10000</v>
      </c>
      <c r="V197" s="26">
        <f t="shared" si="35"/>
        <v>0</v>
      </c>
      <c r="W197" s="46">
        <f t="shared" si="36"/>
        <v>0</v>
      </c>
    </row>
    <row r="198" spans="1:23" x14ac:dyDescent="0.25">
      <c r="A198" s="57" t="s">
        <v>413</v>
      </c>
      <c r="B198" s="2" t="s">
        <v>414</v>
      </c>
      <c r="C198" s="61">
        <f>_xlfn.IFNA(IF(VLOOKUP(A198,'[2]Title IA 2021-22 F'!A:F,6,0)=0,0,$B$5),0)</f>
        <v>10000</v>
      </c>
      <c r="D198" s="67">
        <f>IFERROR(VLOOKUP(A198,'[2]Title IA 2021-22 F'!A:F,6,0)/'[2]Title IA 2021-22 F'!$F$3,0)</f>
        <v>9.8068598434781178E-5</v>
      </c>
      <c r="E198" s="61">
        <f t="shared" si="26"/>
        <v>1968.9999999999852</v>
      </c>
      <c r="F198" s="62"/>
      <c r="G198" s="61">
        <f t="shared" si="27"/>
        <v>10000</v>
      </c>
      <c r="H198" s="61">
        <f t="shared" si="28"/>
        <v>10000</v>
      </c>
      <c r="I198" s="62"/>
      <c r="J198" s="61">
        <f t="shared" si="29"/>
        <v>0</v>
      </c>
      <c r="K198" s="61">
        <f t="shared" si="30"/>
        <v>10000</v>
      </c>
      <c r="L198" s="62"/>
      <c r="M198" s="61">
        <f t="shared" si="31"/>
        <v>0</v>
      </c>
      <c r="N198" s="61">
        <f t="shared" si="32"/>
        <v>10000</v>
      </c>
      <c r="Q198" s="61">
        <f t="shared" si="37"/>
        <v>10000</v>
      </c>
      <c r="R198" s="63"/>
      <c r="S198" s="26">
        <f t="shared" si="33"/>
        <v>0</v>
      </c>
      <c r="T198" s="61">
        <f t="shared" si="34"/>
        <v>10000</v>
      </c>
      <c r="U198" s="26">
        <f>IFERROR(VLOOKUP(A198,'[2]SY 2021-22 Final'!$A$9:$T$350,20,0),0)</f>
        <v>10000</v>
      </c>
      <c r="V198" s="26">
        <f t="shared" si="35"/>
        <v>0</v>
      </c>
      <c r="W198" s="46">
        <f t="shared" si="36"/>
        <v>0</v>
      </c>
    </row>
    <row r="199" spans="1:23" x14ac:dyDescent="0.25">
      <c r="A199" s="57" t="s">
        <v>415</v>
      </c>
      <c r="B199" s="2" t="s">
        <v>416</v>
      </c>
      <c r="C199" s="61">
        <f>_xlfn.IFNA(IF(VLOOKUP(A199,'[2]Title IA 2021-22 F'!A:F,6,0)=0,0,$B$5),0)</f>
        <v>10000</v>
      </c>
      <c r="D199" s="67">
        <f>IFERROR(VLOOKUP(A199,'[2]Title IA 2021-22 F'!A:F,6,0)/'[2]Title IA 2021-22 F'!$F$3,0)</f>
        <v>2.6354357334781402E-2</v>
      </c>
      <c r="E199" s="61">
        <f t="shared" si="26"/>
        <v>529162.4</v>
      </c>
      <c r="F199" s="62"/>
      <c r="G199" s="61">
        <f t="shared" si="27"/>
        <v>0</v>
      </c>
      <c r="H199" s="61">
        <f t="shared" si="28"/>
        <v>512847.3</v>
      </c>
      <c r="I199" s="62"/>
      <c r="J199" s="61">
        <f t="shared" si="29"/>
        <v>0</v>
      </c>
      <c r="K199" s="61">
        <f t="shared" si="30"/>
        <v>512832</v>
      </c>
      <c r="L199" s="62"/>
      <c r="M199" s="61">
        <f t="shared" si="31"/>
        <v>0</v>
      </c>
      <c r="N199" s="61">
        <f t="shared" si="32"/>
        <v>512832</v>
      </c>
      <c r="Q199" s="61">
        <f t="shared" si="37"/>
        <v>512832</v>
      </c>
      <c r="R199" s="63"/>
      <c r="S199" s="26">
        <f t="shared" si="33"/>
        <v>0</v>
      </c>
      <c r="T199" s="61">
        <f t="shared" si="34"/>
        <v>512832</v>
      </c>
      <c r="U199" s="26">
        <f>IFERROR(VLOOKUP(A199,'[2]SY 2021-22 Final'!$A$9:$T$350,20,0),0)</f>
        <v>371588</v>
      </c>
      <c r="V199" s="26">
        <f t="shared" si="35"/>
        <v>141244</v>
      </c>
      <c r="W199" s="46">
        <f t="shared" si="36"/>
        <v>0.38010915314811028</v>
      </c>
    </row>
    <row r="200" spans="1:23" x14ac:dyDescent="0.25">
      <c r="A200" s="57" t="s">
        <v>417</v>
      </c>
      <c r="B200" s="2" t="s">
        <v>418</v>
      </c>
      <c r="C200" s="61">
        <f>_xlfn.IFNA(IF(VLOOKUP(A200,'[2]Title IA 2021-22 F'!A:F,6,0)=0,0,$B$5),0)</f>
        <v>10000</v>
      </c>
      <c r="D200" s="67">
        <f>IFERROR(VLOOKUP(A200,'[2]Title IA 2021-22 F'!A:F,6,0)/'[2]Title IA 2021-22 F'!$F$3,0)</f>
        <v>3.007796903431521E-4</v>
      </c>
      <c r="E200" s="61">
        <f t="shared" si="26"/>
        <v>6039.1999999999853</v>
      </c>
      <c r="F200" s="62"/>
      <c r="G200" s="61">
        <f t="shared" si="27"/>
        <v>10000</v>
      </c>
      <c r="H200" s="61">
        <f t="shared" si="28"/>
        <v>10000</v>
      </c>
      <c r="I200" s="62"/>
      <c r="J200" s="61">
        <f t="shared" si="29"/>
        <v>0</v>
      </c>
      <c r="K200" s="61">
        <f t="shared" si="30"/>
        <v>10000</v>
      </c>
      <c r="L200" s="62"/>
      <c r="M200" s="61">
        <f t="shared" si="31"/>
        <v>0</v>
      </c>
      <c r="N200" s="61">
        <f t="shared" si="32"/>
        <v>10000</v>
      </c>
      <c r="Q200" s="61">
        <f t="shared" si="37"/>
        <v>10000</v>
      </c>
      <c r="R200" s="63"/>
      <c r="S200" s="26">
        <f t="shared" si="33"/>
        <v>0</v>
      </c>
      <c r="T200" s="61">
        <f t="shared" si="34"/>
        <v>10000</v>
      </c>
      <c r="U200" s="26">
        <f>IFERROR(VLOOKUP(A200,'[2]SY 2021-22 Final'!$A$9:$T$350,20,0),0)</f>
        <v>10000</v>
      </c>
      <c r="V200" s="26">
        <f t="shared" si="35"/>
        <v>0</v>
      </c>
      <c r="W200" s="46">
        <f t="shared" si="36"/>
        <v>0</v>
      </c>
    </row>
    <row r="201" spans="1:23" x14ac:dyDescent="0.25">
      <c r="A201" s="57" t="s">
        <v>419</v>
      </c>
      <c r="B201" s="2" t="s">
        <v>420</v>
      </c>
      <c r="C201" s="61">
        <f>_xlfn.IFNA(IF(VLOOKUP(A201,'[2]Title IA 2021-22 F'!A:F,6,0)=0,0,$B$5),0)</f>
        <v>10000</v>
      </c>
      <c r="D201" s="67">
        <f>IFERROR(VLOOKUP(A201,'[2]Title IA 2021-22 F'!A:F,6,0)/'[2]Title IA 2021-22 F'!$F$3,0)</f>
        <v>7.527189793828016E-5</v>
      </c>
      <c r="E201" s="61">
        <f t="shared" ref="E201:E264" si="38">IF(D201=0,0,ROUNDDOWN(D201*$C$1,1)+$C$1*$D$5)</f>
        <v>1511.2999999999852</v>
      </c>
      <c r="F201" s="62"/>
      <c r="G201" s="61">
        <f t="shared" ref="G201:G264" si="39">IF(AND($C201&lt;&gt;0,E201&lt;$B$5),$B$5,0)</f>
        <v>10000</v>
      </c>
      <c r="H201" s="61">
        <f t="shared" ref="H201:H264" si="40">ROUNDDOWN(IF(G201=0,IF(E201=$B$5,$B$5,E201*(1-$G$5)),G201),1)</f>
        <v>10000</v>
      </c>
      <c r="I201" s="62"/>
      <c r="J201" s="61">
        <f t="shared" ref="J201:J264" si="41">IF(AND($C201&lt;&gt;0,H201&lt;10000),10000,0)</f>
        <v>0</v>
      </c>
      <c r="K201" s="61">
        <f t="shared" ref="K201:K264" si="42">ROUNDDOWN(IF(J201=0,IF(H201=$B$5,$B$5,H201*(1-$J$5)),J201),0)</f>
        <v>10000</v>
      </c>
      <c r="L201" s="62"/>
      <c r="M201" s="61">
        <f t="shared" ref="M201:M264" si="43">IF(AND(C201&lt;&gt;0,K201&lt;10000),10000,0)</f>
        <v>0</v>
      </c>
      <c r="N201" s="61">
        <f t="shared" ref="N201:N264" si="44">IF(M201=0,IF(K201=$B$5,$B$5,K201*(1-$M$5)),M201)</f>
        <v>10000</v>
      </c>
      <c r="Q201" s="61">
        <f t="shared" si="37"/>
        <v>10000</v>
      </c>
      <c r="R201" s="63"/>
      <c r="S201" s="26">
        <f t="shared" ref="S201:S264" si="45">ROUND(IF(R201&gt;0,-(0.9-R201)*Q201,0),0)</f>
        <v>0</v>
      </c>
      <c r="T201" s="61">
        <f t="shared" ref="T201:T264" si="46">Q201+S201</f>
        <v>10000</v>
      </c>
      <c r="U201" s="26">
        <f>IFERROR(VLOOKUP(A201,'[2]SY 2021-22 Final'!$A$9:$T$350,20,0),0)</f>
        <v>10000</v>
      </c>
      <c r="V201" s="26">
        <f t="shared" ref="V201:V264" si="47">T201-U201</f>
        <v>0</v>
      </c>
      <c r="W201" s="46">
        <f t="shared" ref="W201:W264" si="48">IFERROR(V201/U201,0)</f>
        <v>0</v>
      </c>
    </row>
    <row r="202" spans="1:23" x14ac:dyDescent="0.25">
      <c r="A202" s="57" t="s">
        <v>421</v>
      </c>
      <c r="B202" s="2" t="s">
        <v>422</v>
      </c>
      <c r="C202" s="61">
        <f>_xlfn.IFNA(IF(VLOOKUP(A202,'[2]Title IA 2021-22 F'!A:F,6,0)=0,0,$B$5),0)</f>
        <v>10000</v>
      </c>
      <c r="D202" s="67">
        <f>IFERROR(VLOOKUP(A202,'[2]Title IA 2021-22 F'!A:F,6,0)/'[2]Title IA 2021-22 F'!$F$3,0)</f>
        <v>1.5756954623129675E-4</v>
      </c>
      <c r="E202" s="61">
        <f t="shared" si="38"/>
        <v>3163.6999999999853</v>
      </c>
      <c r="F202" s="62"/>
      <c r="G202" s="61">
        <f t="shared" si="39"/>
        <v>10000</v>
      </c>
      <c r="H202" s="61">
        <f t="shared" si="40"/>
        <v>10000</v>
      </c>
      <c r="I202" s="62"/>
      <c r="J202" s="61">
        <f t="shared" si="41"/>
        <v>0</v>
      </c>
      <c r="K202" s="61">
        <f t="shared" si="42"/>
        <v>10000</v>
      </c>
      <c r="L202" s="62"/>
      <c r="M202" s="61">
        <f t="shared" si="43"/>
        <v>0</v>
      </c>
      <c r="N202" s="61">
        <f t="shared" si="44"/>
        <v>10000</v>
      </c>
      <c r="Q202" s="61">
        <f t="shared" si="37"/>
        <v>10000</v>
      </c>
      <c r="R202" s="63"/>
      <c r="S202" s="26">
        <f t="shared" si="45"/>
        <v>0</v>
      </c>
      <c r="T202" s="61">
        <f t="shared" si="46"/>
        <v>10000</v>
      </c>
      <c r="U202" s="26">
        <f>IFERROR(VLOOKUP(A202,'[2]SY 2021-22 Final'!$A$9:$T$350,20,0),0)</f>
        <v>10000</v>
      </c>
      <c r="V202" s="26">
        <f t="shared" si="47"/>
        <v>0</v>
      </c>
      <c r="W202" s="46">
        <f t="shared" si="48"/>
        <v>0</v>
      </c>
    </row>
    <row r="203" spans="1:23" x14ac:dyDescent="0.25">
      <c r="A203" s="57" t="s">
        <v>423</v>
      </c>
      <c r="B203" s="2" t="s">
        <v>424</v>
      </c>
      <c r="C203" s="61">
        <f>_xlfn.IFNA(IF(VLOOKUP(A203,'[2]Title IA 2021-22 F'!A:F,6,0)=0,0,$B$5),0)</f>
        <v>10000</v>
      </c>
      <c r="D203" s="67">
        <f>IFERROR(VLOOKUP(A203,'[2]Title IA 2021-22 F'!A:F,6,0)/'[2]Title IA 2021-22 F'!$F$3,0)</f>
        <v>3.4046738234417341E-3</v>
      </c>
      <c r="E203" s="61">
        <f t="shared" si="38"/>
        <v>68361.499999999985</v>
      </c>
      <c r="F203" s="62"/>
      <c r="G203" s="61">
        <f t="shared" si="39"/>
        <v>0</v>
      </c>
      <c r="H203" s="61">
        <f t="shared" si="40"/>
        <v>66253.7</v>
      </c>
      <c r="I203" s="62"/>
      <c r="J203" s="61">
        <f t="shared" si="41"/>
        <v>0</v>
      </c>
      <c r="K203" s="61">
        <f t="shared" si="42"/>
        <v>66251</v>
      </c>
      <c r="L203" s="62"/>
      <c r="M203" s="61">
        <f t="shared" si="43"/>
        <v>0</v>
      </c>
      <c r="N203" s="61">
        <f t="shared" si="44"/>
        <v>66251</v>
      </c>
      <c r="Q203" s="61">
        <f t="shared" si="37"/>
        <v>66251</v>
      </c>
      <c r="R203" s="63"/>
      <c r="S203" s="26">
        <f t="shared" si="45"/>
        <v>0</v>
      </c>
      <c r="T203" s="61">
        <f t="shared" si="46"/>
        <v>66251</v>
      </c>
      <c r="U203" s="26">
        <f>IFERROR(VLOOKUP(A203,'[2]SY 2021-22 Final'!$A$9:$T$350,20,0),0)</f>
        <v>28807</v>
      </c>
      <c r="V203" s="26">
        <f t="shared" si="47"/>
        <v>37444</v>
      </c>
      <c r="W203" s="46">
        <f t="shared" si="48"/>
        <v>1.2998229596972959</v>
      </c>
    </row>
    <row r="204" spans="1:23" x14ac:dyDescent="0.25">
      <c r="A204" s="57" t="s">
        <v>425</v>
      </c>
      <c r="B204" s="2" t="s">
        <v>426</v>
      </c>
      <c r="C204" s="61">
        <f>_xlfn.IFNA(IF(VLOOKUP(A204,'[2]Title IA 2021-22 F'!A:F,6,0)=0,0,$B$5),0)</f>
        <v>10000</v>
      </c>
      <c r="D204" s="67">
        <f>IFERROR(VLOOKUP(A204,'[2]Title IA 2021-22 F'!A:F,6,0)/'[2]Title IA 2021-22 F'!$F$3,0)</f>
        <v>1.2666744108536445E-4</v>
      </c>
      <c r="E204" s="61">
        <f t="shared" si="38"/>
        <v>2543.2999999999856</v>
      </c>
      <c r="F204" s="62"/>
      <c r="G204" s="61">
        <f t="shared" si="39"/>
        <v>10000</v>
      </c>
      <c r="H204" s="61">
        <f t="shared" si="40"/>
        <v>10000</v>
      </c>
      <c r="I204" s="62"/>
      <c r="J204" s="61">
        <f t="shared" si="41"/>
        <v>0</v>
      </c>
      <c r="K204" s="61">
        <f t="shared" si="42"/>
        <v>10000</v>
      </c>
      <c r="L204" s="62"/>
      <c r="M204" s="61">
        <f t="shared" si="43"/>
        <v>0</v>
      </c>
      <c r="N204" s="61">
        <f t="shared" si="44"/>
        <v>10000</v>
      </c>
      <c r="Q204" s="61">
        <f t="shared" si="37"/>
        <v>10000</v>
      </c>
      <c r="R204" s="63"/>
      <c r="S204" s="26">
        <f t="shared" si="45"/>
        <v>0</v>
      </c>
      <c r="T204" s="61">
        <f t="shared" si="46"/>
        <v>10000</v>
      </c>
      <c r="U204" s="26">
        <f>IFERROR(VLOOKUP(A204,'[2]SY 2021-22 Final'!$A$9:$T$350,20,0),0)</f>
        <v>0</v>
      </c>
      <c r="V204" s="26">
        <f t="shared" si="47"/>
        <v>10000</v>
      </c>
      <c r="W204" s="46">
        <f t="shared" si="48"/>
        <v>0</v>
      </c>
    </row>
    <row r="205" spans="1:23" x14ac:dyDescent="0.25">
      <c r="A205" s="57" t="s">
        <v>427</v>
      </c>
      <c r="B205" s="2" t="s">
        <v>428</v>
      </c>
      <c r="C205" s="61">
        <f>_xlfn.IFNA(IF(VLOOKUP(A205,'[2]Title IA 2021-22 F'!A:F,6,0)=0,0,$B$5),0)</f>
        <v>10000</v>
      </c>
      <c r="D205" s="67">
        <f>IFERROR(VLOOKUP(A205,'[2]Title IA 2021-22 F'!A:F,6,0)/'[2]Title IA 2021-22 F'!$F$3,0)</f>
        <v>1.7335329227581328E-3</v>
      </c>
      <c r="E205" s="61">
        <f t="shared" si="38"/>
        <v>34807.099999999984</v>
      </c>
      <c r="F205" s="62"/>
      <c r="G205" s="61">
        <f t="shared" si="39"/>
        <v>0</v>
      </c>
      <c r="H205" s="61">
        <f t="shared" si="40"/>
        <v>33733.9</v>
      </c>
      <c r="I205" s="62"/>
      <c r="J205" s="61">
        <f t="shared" si="41"/>
        <v>0</v>
      </c>
      <c r="K205" s="61">
        <f t="shared" si="42"/>
        <v>33732</v>
      </c>
      <c r="L205" s="62"/>
      <c r="M205" s="61">
        <f t="shared" si="43"/>
        <v>0</v>
      </c>
      <c r="N205" s="61">
        <f t="shared" si="44"/>
        <v>33732</v>
      </c>
      <c r="Q205" s="61">
        <f t="shared" si="37"/>
        <v>33732</v>
      </c>
      <c r="R205" s="63"/>
      <c r="S205" s="26">
        <f t="shared" si="45"/>
        <v>0</v>
      </c>
      <c r="T205" s="61">
        <f t="shared" si="46"/>
        <v>33732</v>
      </c>
      <c r="U205" s="26">
        <f>IFERROR(VLOOKUP(A205,'[2]SY 2021-22 Final'!$A$9:$T$350,20,0),0)</f>
        <v>32310</v>
      </c>
      <c r="V205" s="26">
        <f t="shared" si="47"/>
        <v>1422</v>
      </c>
      <c r="W205" s="46">
        <f t="shared" si="48"/>
        <v>4.4011142061281337E-2</v>
      </c>
    </row>
    <row r="206" spans="1:23" x14ac:dyDescent="0.25">
      <c r="A206" s="57" t="s">
        <v>429</v>
      </c>
      <c r="B206" s="2" t="s">
        <v>430</v>
      </c>
      <c r="C206" s="61">
        <f>_xlfn.IFNA(IF(VLOOKUP(A206,'[2]Title IA 2021-22 F'!A:F,6,0)=0,0,$B$5),0)</f>
        <v>10000</v>
      </c>
      <c r="D206" s="67">
        <f>IFERROR(VLOOKUP(A206,'[2]Title IA 2021-22 F'!A:F,6,0)/'[2]Title IA 2021-22 F'!$F$3,0)</f>
        <v>3.6378351651801094E-4</v>
      </c>
      <c r="E206" s="61">
        <f t="shared" si="38"/>
        <v>7304.2999999999856</v>
      </c>
      <c r="F206" s="62"/>
      <c r="G206" s="61">
        <f t="shared" si="39"/>
        <v>10000</v>
      </c>
      <c r="H206" s="61">
        <f t="shared" si="40"/>
        <v>10000</v>
      </c>
      <c r="I206" s="62"/>
      <c r="J206" s="61">
        <f t="shared" si="41"/>
        <v>0</v>
      </c>
      <c r="K206" s="61">
        <f t="shared" si="42"/>
        <v>10000</v>
      </c>
      <c r="L206" s="62"/>
      <c r="M206" s="61">
        <f t="shared" si="43"/>
        <v>0</v>
      </c>
      <c r="N206" s="61">
        <f t="shared" si="44"/>
        <v>10000</v>
      </c>
      <c r="Q206" s="61">
        <f t="shared" si="37"/>
        <v>10000</v>
      </c>
      <c r="R206" s="63"/>
      <c r="S206" s="26">
        <f t="shared" si="45"/>
        <v>0</v>
      </c>
      <c r="T206" s="61">
        <f t="shared" si="46"/>
        <v>10000</v>
      </c>
      <c r="U206" s="26">
        <f>IFERROR(VLOOKUP(A206,'[2]SY 2021-22 Final'!$A$9:$T$350,20,0),0)</f>
        <v>10000</v>
      </c>
      <c r="V206" s="26">
        <f t="shared" si="47"/>
        <v>0</v>
      </c>
      <c r="W206" s="46">
        <f t="shared" si="48"/>
        <v>0</v>
      </c>
    </row>
    <row r="207" spans="1:23" x14ac:dyDescent="0.25">
      <c r="A207" s="57" t="s">
        <v>431</v>
      </c>
      <c r="B207" s="2" t="s">
        <v>432</v>
      </c>
      <c r="C207" s="61">
        <f>_xlfn.IFNA(IF(VLOOKUP(A207,'[2]Title IA 2021-22 F'!A:F,6,0)=0,0,$B$5),0)</f>
        <v>10000</v>
      </c>
      <c r="D207" s="67">
        <f>IFERROR(VLOOKUP(A207,'[2]Title IA 2021-22 F'!A:F,6,0)/'[2]Title IA 2021-22 F'!$F$3,0)</f>
        <v>5.5108154368971058E-3</v>
      </c>
      <c r="E207" s="61">
        <f t="shared" si="38"/>
        <v>110650.19999999998</v>
      </c>
      <c r="F207" s="62"/>
      <c r="G207" s="61">
        <f t="shared" si="39"/>
        <v>0</v>
      </c>
      <c r="H207" s="61">
        <f t="shared" si="40"/>
        <v>107238.6</v>
      </c>
      <c r="I207" s="62"/>
      <c r="J207" s="61">
        <f t="shared" si="41"/>
        <v>0</v>
      </c>
      <c r="K207" s="61">
        <f t="shared" si="42"/>
        <v>107235</v>
      </c>
      <c r="L207" s="62"/>
      <c r="M207" s="61">
        <f t="shared" si="43"/>
        <v>0</v>
      </c>
      <c r="N207" s="61">
        <f t="shared" si="44"/>
        <v>107235</v>
      </c>
      <c r="Q207" s="61">
        <f t="shared" si="37"/>
        <v>107235</v>
      </c>
      <c r="R207" s="63"/>
      <c r="S207" s="26">
        <f t="shared" si="45"/>
        <v>0</v>
      </c>
      <c r="T207" s="61">
        <f t="shared" si="46"/>
        <v>107235</v>
      </c>
      <c r="U207" s="26">
        <f>IFERROR(VLOOKUP(A207,'[2]SY 2021-22 Final'!$A$9:$T$350,20,0),0)</f>
        <v>110458</v>
      </c>
      <c r="V207" s="26">
        <f t="shared" si="47"/>
        <v>-3223</v>
      </c>
      <c r="W207" s="46">
        <f t="shared" si="48"/>
        <v>-2.917851128935885E-2</v>
      </c>
    </row>
    <row r="208" spans="1:23" x14ac:dyDescent="0.25">
      <c r="A208" s="57" t="s">
        <v>433</v>
      </c>
      <c r="B208" s="2" t="s">
        <v>434</v>
      </c>
      <c r="C208" s="61">
        <f>_xlfn.IFNA(IF(VLOOKUP(A208,'[2]Title IA 2021-22 F'!A:F,6,0)=0,0,$B$5),0)</f>
        <v>10000</v>
      </c>
      <c r="D208" s="67">
        <f>IFERROR(VLOOKUP(A208,'[2]Title IA 2021-22 F'!A:F,6,0)/'[2]Title IA 2021-22 F'!$F$3,0)</f>
        <v>2.3834488196879358E-3</v>
      </c>
      <c r="E208" s="61">
        <f t="shared" si="38"/>
        <v>47856.599999999984</v>
      </c>
      <c r="F208" s="62"/>
      <c r="G208" s="61">
        <f t="shared" si="39"/>
        <v>0</v>
      </c>
      <c r="H208" s="61">
        <f t="shared" si="40"/>
        <v>46381</v>
      </c>
      <c r="I208" s="62"/>
      <c r="J208" s="61">
        <f t="shared" si="41"/>
        <v>0</v>
      </c>
      <c r="K208" s="61">
        <f t="shared" si="42"/>
        <v>46379</v>
      </c>
      <c r="L208" s="62"/>
      <c r="M208" s="61">
        <f t="shared" si="43"/>
        <v>0</v>
      </c>
      <c r="N208" s="61">
        <f t="shared" si="44"/>
        <v>46379</v>
      </c>
      <c r="Q208" s="61">
        <f t="shared" si="37"/>
        <v>46379</v>
      </c>
      <c r="R208" s="63"/>
      <c r="S208" s="26">
        <f t="shared" si="45"/>
        <v>0</v>
      </c>
      <c r="T208" s="61">
        <f t="shared" si="46"/>
        <v>46379</v>
      </c>
      <c r="U208" s="26">
        <f>IFERROR(VLOOKUP(A208,'[2]SY 2021-22 Final'!$A$9:$T$350,20,0),0)</f>
        <v>34006</v>
      </c>
      <c r="V208" s="26">
        <f t="shared" si="47"/>
        <v>12373</v>
      </c>
      <c r="W208" s="46">
        <f t="shared" si="48"/>
        <v>0.36384755631359172</v>
      </c>
    </row>
    <row r="209" spans="1:23" x14ac:dyDescent="0.25">
      <c r="A209" s="57" t="s">
        <v>435</v>
      </c>
      <c r="B209" s="2" t="s">
        <v>436</v>
      </c>
      <c r="C209" s="61">
        <f>_xlfn.IFNA(IF(VLOOKUP(A209,'[2]Title IA 2021-22 F'!A:F,6,0)=0,0,$B$5),0)</f>
        <v>10000</v>
      </c>
      <c r="D209" s="67">
        <f>IFERROR(VLOOKUP(A209,'[2]Title IA 2021-22 F'!A:F,6,0)/'[2]Title IA 2021-22 F'!$F$3,0)</f>
        <v>2.9102681321440874E-4</v>
      </c>
      <c r="E209" s="61">
        <f t="shared" si="38"/>
        <v>5843.3999999999851</v>
      </c>
      <c r="F209" s="62"/>
      <c r="G209" s="61">
        <f t="shared" si="39"/>
        <v>10000</v>
      </c>
      <c r="H209" s="61">
        <f t="shared" si="40"/>
        <v>10000</v>
      </c>
      <c r="I209" s="62"/>
      <c r="J209" s="61">
        <f t="shared" si="41"/>
        <v>0</v>
      </c>
      <c r="K209" s="61">
        <f t="shared" si="42"/>
        <v>10000</v>
      </c>
      <c r="L209" s="62"/>
      <c r="M209" s="61">
        <f t="shared" si="43"/>
        <v>0</v>
      </c>
      <c r="N209" s="61">
        <f t="shared" si="44"/>
        <v>10000</v>
      </c>
      <c r="Q209" s="61">
        <f t="shared" si="37"/>
        <v>10000</v>
      </c>
      <c r="R209" s="63"/>
      <c r="S209" s="26">
        <f t="shared" si="45"/>
        <v>0</v>
      </c>
      <c r="T209" s="61">
        <f t="shared" si="46"/>
        <v>10000</v>
      </c>
      <c r="U209" s="26">
        <f>IFERROR(VLOOKUP(A209,'[2]SY 2021-22 Final'!$A$9:$T$350,20,0),0)</f>
        <v>10000</v>
      </c>
      <c r="V209" s="26">
        <f t="shared" si="47"/>
        <v>0</v>
      </c>
      <c r="W209" s="46">
        <f t="shared" si="48"/>
        <v>0</v>
      </c>
    </row>
    <row r="210" spans="1:23" x14ac:dyDescent="0.25">
      <c r="A210" s="57" t="s">
        <v>437</v>
      </c>
      <c r="B210" s="2" t="s">
        <v>438</v>
      </c>
      <c r="C210" s="61">
        <f>_xlfn.IFNA(IF(VLOOKUP(A210,'[2]Title IA 2021-22 F'!A:F,6,0)=0,0,$B$5),0)</f>
        <v>10000</v>
      </c>
      <c r="D210" s="67">
        <f>IFERROR(VLOOKUP(A210,'[2]Title IA 2021-22 F'!A:F,6,0)/'[2]Title IA 2021-22 F'!$F$3,0)</f>
        <v>1.0852205123919321E-3</v>
      </c>
      <c r="E210" s="61">
        <f t="shared" si="38"/>
        <v>21789.799999999985</v>
      </c>
      <c r="F210" s="62"/>
      <c r="G210" s="61">
        <f t="shared" si="39"/>
        <v>0</v>
      </c>
      <c r="H210" s="61">
        <f t="shared" si="40"/>
        <v>21117.9</v>
      </c>
      <c r="I210" s="62"/>
      <c r="J210" s="61">
        <f t="shared" si="41"/>
        <v>0</v>
      </c>
      <c r="K210" s="61">
        <f t="shared" si="42"/>
        <v>21117</v>
      </c>
      <c r="L210" s="62"/>
      <c r="M210" s="61">
        <f t="shared" si="43"/>
        <v>0</v>
      </c>
      <c r="N210" s="61">
        <f t="shared" si="44"/>
        <v>21117</v>
      </c>
      <c r="Q210" s="61">
        <f t="shared" si="37"/>
        <v>21117</v>
      </c>
      <c r="R210" s="63"/>
      <c r="S210" s="26">
        <f t="shared" si="45"/>
        <v>0</v>
      </c>
      <c r="T210" s="61">
        <f t="shared" si="46"/>
        <v>21117</v>
      </c>
      <c r="U210" s="26">
        <f>IFERROR(VLOOKUP(A210,'[2]SY 2021-22 Final'!$A$9:$T$350,20,0),0)</f>
        <v>10000</v>
      </c>
      <c r="V210" s="26">
        <f t="shared" si="47"/>
        <v>11117</v>
      </c>
      <c r="W210" s="46">
        <f t="shared" si="48"/>
        <v>1.1116999999999999</v>
      </c>
    </row>
    <row r="211" spans="1:23" x14ac:dyDescent="0.25">
      <c r="A211" s="57" t="s">
        <v>439</v>
      </c>
      <c r="B211" s="2" t="s">
        <v>440</v>
      </c>
      <c r="C211" s="61">
        <f>_xlfn.IFNA(IF(VLOOKUP(A211,'[2]Title IA 2021-22 F'!A:F,6,0)=0,0,$B$5),0)</f>
        <v>10000</v>
      </c>
      <c r="D211" s="67">
        <f>IFERROR(VLOOKUP(A211,'[2]Title IA 2021-22 F'!A:F,6,0)/'[2]Title IA 2021-22 F'!$F$3,0)</f>
        <v>4.0147224858600276E-3</v>
      </c>
      <c r="E211" s="61">
        <f t="shared" si="38"/>
        <v>80610.499999999985</v>
      </c>
      <c r="F211" s="62"/>
      <c r="G211" s="61">
        <f t="shared" si="39"/>
        <v>0</v>
      </c>
      <c r="H211" s="61">
        <f t="shared" si="40"/>
        <v>78125.100000000006</v>
      </c>
      <c r="I211" s="62"/>
      <c r="J211" s="61">
        <f t="shared" si="41"/>
        <v>0</v>
      </c>
      <c r="K211" s="61">
        <f t="shared" si="42"/>
        <v>78122</v>
      </c>
      <c r="L211" s="62"/>
      <c r="M211" s="61">
        <f t="shared" si="43"/>
        <v>0</v>
      </c>
      <c r="N211" s="61">
        <f t="shared" si="44"/>
        <v>78122</v>
      </c>
      <c r="Q211" s="61">
        <f t="shared" si="37"/>
        <v>78122</v>
      </c>
      <c r="R211" s="63"/>
      <c r="S211" s="26">
        <f t="shared" si="45"/>
        <v>0</v>
      </c>
      <c r="T211" s="61">
        <f t="shared" si="46"/>
        <v>78122</v>
      </c>
      <c r="U211" s="26">
        <f>IFERROR(VLOOKUP(A211,'[2]SY 2021-22 Final'!$A$9:$T$350,20,0),0)</f>
        <v>53441</v>
      </c>
      <c r="V211" s="26">
        <f t="shared" si="47"/>
        <v>24681</v>
      </c>
      <c r="W211" s="46">
        <f t="shared" si="48"/>
        <v>0.46183641773170414</v>
      </c>
    </row>
    <row r="212" spans="1:23" x14ac:dyDescent="0.25">
      <c r="A212" s="57" t="s">
        <v>441</v>
      </c>
      <c r="B212" s="2" t="s">
        <v>442</v>
      </c>
      <c r="C212" s="61">
        <f>_xlfn.IFNA(IF(VLOOKUP(A212,'[2]Title IA 2021-22 F'!A:F,6,0)=0,0,$B$5),0)</f>
        <v>10000</v>
      </c>
      <c r="D212" s="67">
        <f>IFERROR(VLOOKUP(A212,'[2]Title IA 2021-22 F'!A:F,6,0)/'[2]Title IA 2021-22 F'!$F$3,0)</f>
        <v>2.1458528979020918E-3</v>
      </c>
      <c r="E212" s="61">
        <f t="shared" si="38"/>
        <v>43085.999999999985</v>
      </c>
      <c r="F212" s="62"/>
      <c r="G212" s="61">
        <f t="shared" si="39"/>
        <v>0</v>
      </c>
      <c r="H212" s="61">
        <f t="shared" si="40"/>
        <v>41757.5</v>
      </c>
      <c r="I212" s="62"/>
      <c r="J212" s="61">
        <f t="shared" si="41"/>
        <v>0</v>
      </c>
      <c r="K212" s="61">
        <f t="shared" si="42"/>
        <v>41756</v>
      </c>
      <c r="L212" s="62"/>
      <c r="M212" s="61">
        <f t="shared" si="43"/>
        <v>0</v>
      </c>
      <c r="N212" s="61">
        <f t="shared" si="44"/>
        <v>41756</v>
      </c>
      <c r="Q212" s="61">
        <f t="shared" si="37"/>
        <v>41756</v>
      </c>
      <c r="R212" s="63"/>
      <c r="S212" s="26">
        <f t="shared" si="45"/>
        <v>0</v>
      </c>
      <c r="T212" s="61">
        <f t="shared" si="46"/>
        <v>41756</v>
      </c>
      <c r="U212" s="26">
        <f>IFERROR(VLOOKUP(A212,'[2]SY 2021-22 Final'!$A$9:$T$350,20,0),0)</f>
        <v>34001</v>
      </c>
      <c r="V212" s="26">
        <f t="shared" si="47"/>
        <v>7755</v>
      </c>
      <c r="W212" s="46">
        <f t="shared" si="48"/>
        <v>0.22808152701391135</v>
      </c>
    </row>
    <row r="213" spans="1:23" x14ac:dyDescent="0.25">
      <c r="A213" s="57" t="s">
        <v>443</v>
      </c>
      <c r="B213" s="2" t="s">
        <v>444</v>
      </c>
      <c r="C213" s="61">
        <f>_xlfn.IFNA(IF(VLOOKUP(A213,'[2]Title IA 2021-22 F'!A:F,6,0)=0,0,$B$5),0)</f>
        <v>10000</v>
      </c>
      <c r="D213" s="67">
        <f>IFERROR(VLOOKUP(A213,'[2]Title IA 2021-22 F'!A:F,6,0)/'[2]Title IA 2021-22 F'!$F$3,0)</f>
        <v>6.6026858200004355E-5</v>
      </c>
      <c r="E213" s="61">
        <f t="shared" si="38"/>
        <v>1325.6999999999853</v>
      </c>
      <c r="F213" s="62"/>
      <c r="G213" s="61">
        <f t="shared" si="39"/>
        <v>10000</v>
      </c>
      <c r="H213" s="61">
        <f t="shared" si="40"/>
        <v>10000</v>
      </c>
      <c r="I213" s="62"/>
      <c r="J213" s="61">
        <f t="shared" si="41"/>
        <v>0</v>
      </c>
      <c r="K213" s="61">
        <f t="shared" si="42"/>
        <v>10000</v>
      </c>
      <c r="L213" s="62"/>
      <c r="M213" s="61">
        <f t="shared" si="43"/>
        <v>0</v>
      </c>
      <c r="N213" s="61">
        <f t="shared" si="44"/>
        <v>10000</v>
      </c>
      <c r="Q213" s="61">
        <f t="shared" si="37"/>
        <v>10000</v>
      </c>
      <c r="R213" s="63"/>
      <c r="S213" s="26">
        <f t="shared" si="45"/>
        <v>0</v>
      </c>
      <c r="T213" s="61">
        <f t="shared" si="46"/>
        <v>10000</v>
      </c>
      <c r="U213" s="26">
        <f>IFERROR(VLOOKUP(A213,'[2]SY 2021-22 Final'!$A$9:$T$350,20,0),0)</f>
        <v>0</v>
      </c>
      <c r="V213" s="26">
        <f t="shared" si="47"/>
        <v>10000</v>
      </c>
      <c r="W213" s="46">
        <f t="shared" si="48"/>
        <v>0</v>
      </c>
    </row>
    <row r="214" spans="1:23" x14ac:dyDescent="0.25">
      <c r="A214" s="57" t="s">
        <v>445</v>
      </c>
      <c r="B214" s="2" t="s">
        <v>446</v>
      </c>
      <c r="C214" s="61">
        <f>_xlfn.IFNA(IF(VLOOKUP(A214,'[2]Title IA 2021-22 F'!A:F,6,0)=0,0,$B$5),0)</f>
        <v>10000</v>
      </c>
      <c r="D214" s="67">
        <f>IFERROR(VLOOKUP(A214,'[2]Title IA 2021-22 F'!A:F,6,0)/'[2]Title IA 2021-22 F'!$F$3,0)</f>
        <v>1.3120674759941867E-2</v>
      </c>
      <c r="E214" s="61">
        <f t="shared" si="38"/>
        <v>263446.59999999998</v>
      </c>
      <c r="F214" s="62"/>
      <c r="G214" s="61">
        <f t="shared" si="39"/>
        <v>0</v>
      </c>
      <c r="H214" s="61">
        <f t="shared" si="40"/>
        <v>255324</v>
      </c>
      <c r="I214" s="62"/>
      <c r="J214" s="61">
        <f t="shared" si="41"/>
        <v>0</v>
      </c>
      <c r="K214" s="61">
        <f t="shared" si="42"/>
        <v>255316</v>
      </c>
      <c r="L214" s="62"/>
      <c r="M214" s="61">
        <f t="shared" si="43"/>
        <v>0</v>
      </c>
      <c r="N214" s="61">
        <f t="shared" si="44"/>
        <v>255316</v>
      </c>
      <c r="Q214" s="61">
        <f t="shared" si="37"/>
        <v>255316</v>
      </c>
      <c r="R214" s="63"/>
      <c r="S214" s="26">
        <f t="shared" si="45"/>
        <v>0</v>
      </c>
      <c r="T214" s="61">
        <f t="shared" si="46"/>
        <v>255316</v>
      </c>
      <c r="U214" s="26">
        <f>IFERROR(VLOOKUP(A214,'[2]SY 2021-22 Final'!$A$9:$T$350,20,0),0)</f>
        <v>212117</v>
      </c>
      <c r="V214" s="26">
        <f t="shared" si="47"/>
        <v>43199</v>
      </c>
      <c r="W214" s="46">
        <f t="shared" si="48"/>
        <v>0.2036564726070989</v>
      </c>
    </row>
    <row r="215" spans="1:23" x14ac:dyDescent="0.25">
      <c r="A215" s="57" t="s">
        <v>447</v>
      </c>
      <c r="B215" s="2" t="s">
        <v>448</v>
      </c>
      <c r="C215" s="61">
        <f>_xlfn.IFNA(IF(VLOOKUP(A215,'[2]Title IA 2021-22 F'!A:F,6,0)=0,0,$B$5),0)</f>
        <v>10000</v>
      </c>
      <c r="D215" s="67">
        <f>IFERROR(VLOOKUP(A215,'[2]Title IA 2021-22 F'!A:F,6,0)/'[2]Title IA 2021-22 F'!$F$3,0)</f>
        <v>1.3546062550771242E-4</v>
      </c>
      <c r="E215" s="61">
        <f t="shared" si="38"/>
        <v>2719.7999999999856</v>
      </c>
      <c r="F215" s="62"/>
      <c r="G215" s="61">
        <f t="shared" si="39"/>
        <v>10000</v>
      </c>
      <c r="H215" s="61">
        <f t="shared" si="40"/>
        <v>10000</v>
      </c>
      <c r="I215" s="62"/>
      <c r="J215" s="61">
        <f t="shared" si="41"/>
        <v>0</v>
      </c>
      <c r="K215" s="61">
        <f t="shared" si="42"/>
        <v>10000</v>
      </c>
      <c r="L215" s="62"/>
      <c r="M215" s="61">
        <f t="shared" si="43"/>
        <v>0</v>
      </c>
      <c r="N215" s="61">
        <f t="shared" si="44"/>
        <v>10000</v>
      </c>
      <c r="Q215" s="61">
        <f t="shared" si="37"/>
        <v>10000</v>
      </c>
      <c r="R215" s="63"/>
      <c r="S215" s="26">
        <f t="shared" si="45"/>
        <v>0</v>
      </c>
      <c r="T215" s="61">
        <f t="shared" si="46"/>
        <v>10000</v>
      </c>
      <c r="U215" s="26">
        <f>IFERROR(VLOOKUP(A215,'[2]SY 2021-22 Final'!$A$9:$T$350,20,0),0)</f>
        <v>10000</v>
      </c>
      <c r="V215" s="26">
        <f t="shared" si="47"/>
        <v>0</v>
      </c>
      <c r="W215" s="46">
        <f t="shared" si="48"/>
        <v>0</v>
      </c>
    </row>
    <row r="216" spans="1:23" x14ac:dyDescent="0.25">
      <c r="A216" s="57" t="s">
        <v>449</v>
      </c>
      <c r="B216" s="2" t="s">
        <v>450</v>
      </c>
      <c r="C216" s="61">
        <f>_xlfn.IFNA(IF(VLOOKUP(A216,'[2]Title IA 2021-22 F'!A:F,6,0)=0,0,$B$5),0)</f>
        <v>10000</v>
      </c>
      <c r="D216" s="67">
        <f>IFERROR(VLOOKUP(A216,'[2]Title IA 2021-22 F'!A:F,6,0)/'[2]Title IA 2021-22 F'!$F$3,0)</f>
        <v>1.8983921348384247E-4</v>
      </c>
      <c r="E216" s="61">
        <f t="shared" si="38"/>
        <v>3811.6999999999853</v>
      </c>
      <c r="F216" s="62"/>
      <c r="G216" s="61">
        <f t="shared" si="39"/>
        <v>10000</v>
      </c>
      <c r="H216" s="61">
        <f t="shared" si="40"/>
        <v>10000</v>
      </c>
      <c r="I216" s="62"/>
      <c r="J216" s="61">
        <f t="shared" si="41"/>
        <v>0</v>
      </c>
      <c r="K216" s="61">
        <f t="shared" si="42"/>
        <v>10000</v>
      </c>
      <c r="L216" s="62"/>
      <c r="M216" s="61">
        <f t="shared" si="43"/>
        <v>0</v>
      </c>
      <c r="N216" s="61">
        <f t="shared" si="44"/>
        <v>10000</v>
      </c>
      <c r="Q216" s="61">
        <f t="shared" si="37"/>
        <v>10000</v>
      </c>
      <c r="R216" s="63"/>
      <c r="S216" s="26">
        <f t="shared" si="45"/>
        <v>0</v>
      </c>
      <c r="T216" s="61">
        <f t="shared" si="46"/>
        <v>10000</v>
      </c>
      <c r="U216" s="26">
        <f>IFERROR(VLOOKUP(A216,'[2]SY 2021-22 Final'!$A$9:$T$350,20,0),0)</f>
        <v>10000</v>
      </c>
      <c r="V216" s="26">
        <f t="shared" si="47"/>
        <v>0</v>
      </c>
      <c r="W216" s="46">
        <f t="shared" si="48"/>
        <v>0</v>
      </c>
    </row>
    <row r="217" spans="1:23" x14ac:dyDescent="0.25">
      <c r="A217" s="57" t="s">
        <v>451</v>
      </c>
      <c r="B217" s="2" t="s">
        <v>452</v>
      </c>
      <c r="C217" s="61">
        <f>_xlfn.IFNA(IF(VLOOKUP(A217,'[2]Title IA 2021-22 F'!A:F,6,0)=0,0,$B$5),0)</f>
        <v>10000</v>
      </c>
      <c r="D217" s="67">
        <f>IFERROR(VLOOKUP(A217,'[2]Title IA 2021-22 F'!A:F,6,0)/'[2]Title IA 2021-22 F'!$F$3,0)</f>
        <v>2.2414902748140045E-3</v>
      </c>
      <c r="E217" s="61">
        <f t="shared" si="38"/>
        <v>45006.299999999988</v>
      </c>
      <c r="F217" s="62"/>
      <c r="G217" s="61">
        <f t="shared" si="39"/>
        <v>0</v>
      </c>
      <c r="H217" s="61">
        <f t="shared" si="40"/>
        <v>43618.6</v>
      </c>
      <c r="I217" s="62"/>
      <c r="J217" s="61">
        <f t="shared" si="41"/>
        <v>0</v>
      </c>
      <c r="K217" s="61">
        <f t="shared" si="42"/>
        <v>43617</v>
      </c>
      <c r="L217" s="62"/>
      <c r="M217" s="61">
        <f t="shared" si="43"/>
        <v>0</v>
      </c>
      <c r="N217" s="61">
        <f t="shared" si="44"/>
        <v>43617</v>
      </c>
      <c r="Q217" s="61">
        <f t="shared" si="37"/>
        <v>43617</v>
      </c>
      <c r="R217" s="63"/>
      <c r="S217" s="26">
        <f t="shared" si="45"/>
        <v>0</v>
      </c>
      <c r="T217" s="61">
        <f t="shared" si="46"/>
        <v>43617</v>
      </c>
      <c r="U217" s="26">
        <f>IFERROR(VLOOKUP(A217,'[2]SY 2021-22 Final'!$A$9:$T$350,20,0),0)</f>
        <v>37831</v>
      </c>
      <c r="V217" s="26">
        <f t="shared" si="47"/>
        <v>5786</v>
      </c>
      <c r="W217" s="46">
        <f t="shared" si="48"/>
        <v>0.15294335333456688</v>
      </c>
    </row>
    <row r="218" spans="1:23" x14ac:dyDescent="0.25">
      <c r="A218" s="57" t="s">
        <v>453</v>
      </c>
      <c r="B218" s="2" t="s">
        <v>454</v>
      </c>
      <c r="C218" s="61">
        <f>_xlfn.IFNA(IF(VLOOKUP(A218,'[2]Title IA 2021-22 F'!A:F,6,0)=0,0,$B$5),0)</f>
        <v>10000</v>
      </c>
      <c r="D218" s="67">
        <f>IFERROR(VLOOKUP(A218,'[2]Title IA 2021-22 F'!A:F,6,0)/'[2]Title IA 2021-22 F'!$F$3,0)</f>
        <v>2.5218325092305442E-4</v>
      </c>
      <c r="E218" s="61">
        <f t="shared" si="38"/>
        <v>5063.4999999999854</v>
      </c>
      <c r="F218" s="62"/>
      <c r="G218" s="61">
        <f t="shared" si="39"/>
        <v>10000</v>
      </c>
      <c r="H218" s="61">
        <f t="shared" si="40"/>
        <v>10000</v>
      </c>
      <c r="I218" s="62"/>
      <c r="J218" s="61">
        <f t="shared" si="41"/>
        <v>0</v>
      </c>
      <c r="K218" s="61">
        <f t="shared" si="42"/>
        <v>10000</v>
      </c>
      <c r="L218" s="62"/>
      <c r="M218" s="61">
        <f t="shared" si="43"/>
        <v>0</v>
      </c>
      <c r="N218" s="61">
        <f t="shared" si="44"/>
        <v>10000</v>
      </c>
      <c r="Q218" s="61">
        <f t="shared" si="37"/>
        <v>10000</v>
      </c>
      <c r="R218" s="63"/>
      <c r="S218" s="26">
        <f t="shared" si="45"/>
        <v>0</v>
      </c>
      <c r="T218" s="61">
        <f t="shared" si="46"/>
        <v>10000</v>
      </c>
      <c r="U218" s="26">
        <f>IFERROR(VLOOKUP(A218,'[2]SY 2021-22 Final'!$A$9:$T$350,20,0),0)</f>
        <v>10000</v>
      </c>
      <c r="V218" s="26">
        <f t="shared" si="47"/>
        <v>0</v>
      </c>
      <c r="W218" s="46">
        <f t="shared" si="48"/>
        <v>0</v>
      </c>
    </row>
    <row r="219" spans="1:23" x14ac:dyDescent="0.25">
      <c r="A219" s="57" t="s">
        <v>455</v>
      </c>
      <c r="B219" s="2" t="s">
        <v>456</v>
      </c>
      <c r="C219" s="61">
        <f>_xlfn.IFNA(IF(VLOOKUP(A219,'[2]Title IA 2021-22 F'!A:F,6,0)=0,0,$B$5),0)</f>
        <v>10000</v>
      </c>
      <c r="D219" s="67">
        <f>IFERROR(VLOOKUP(A219,'[2]Title IA 2021-22 F'!A:F,6,0)/'[2]Title IA 2021-22 F'!$F$3,0)</f>
        <v>5.0009986802225931E-3</v>
      </c>
      <c r="E219" s="61">
        <f t="shared" si="38"/>
        <v>100413.69999999998</v>
      </c>
      <c r="F219" s="62"/>
      <c r="G219" s="61">
        <f t="shared" si="39"/>
        <v>0</v>
      </c>
      <c r="H219" s="61">
        <f t="shared" si="40"/>
        <v>97317.7</v>
      </c>
      <c r="I219" s="62"/>
      <c r="J219" s="61">
        <f t="shared" si="41"/>
        <v>0</v>
      </c>
      <c r="K219" s="61">
        <f t="shared" si="42"/>
        <v>97314</v>
      </c>
      <c r="L219" s="62"/>
      <c r="M219" s="61">
        <f t="shared" si="43"/>
        <v>0</v>
      </c>
      <c r="N219" s="61">
        <f t="shared" si="44"/>
        <v>97314</v>
      </c>
      <c r="Q219" s="61">
        <f t="shared" si="37"/>
        <v>97314</v>
      </c>
      <c r="R219" s="63"/>
      <c r="S219" s="26">
        <f t="shared" si="45"/>
        <v>0</v>
      </c>
      <c r="T219" s="61">
        <f t="shared" si="46"/>
        <v>97314</v>
      </c>
      <c r="U219" s="26">
        <f>IFERROR(VLOOKUP(A219,'[2]SY 2021-22 Final'!$A$9:$T$350,20,0),0)</f>
        <v>72543</v>
      </c>
      <c r="V219" s="26">
        <f t="shared" si="47"/>
        <v>24771</v>
      </c>
      <c r="W219" s="46">
        <f t="shared" si="48"/>
        <v>0.34146644059385467</v>
      </c>
    </row>
    <row r="220" spans="1:23" x14ac:dyDescent="0.25">
      <c r="A220" s="57" t="s">
        <v>457</v>
      </c>
      <c r="B220" s="2" t="s">
        <v>458</v>
      </c>
      <c r="C220" s="61">
        <f>_xlfn.IFNA(IF(VLOOKUP(A220,'[2]Title IA 2021-22 F'!A:F,6,0)=0,0,$B$5),0)</f>
        <v>10000</v>
      </c>
      <c r="D220" s="67">
        <f>IFERROR(VLOOKUP(A220,'[2]Title IA 2021-22 F'!A:F,6,0)/'[2]Title IA 2021-22 F'!$F$3,0)</f>
        <v>5.5586601170305272E-4</v>
      </c>
      <c r="E220" s="61">
        <f t="shared" si="38"/>
        <v>11160.999999999985</v>
      </c>
      <c r="F220" s="62"/>
      <c r="G220" s="61">
        <f t="shared" si="39"/>
        <v>0</v>
      </c>
      <c r="H220" s="61">
        <f t="shared" si="40"/>
        <v>10816.8</v>
      </c>
      <c r="I220" s="62"/>
      <c r="J220" s="61">
        <f t="shared" si="41"/>
        <v>0</v>
      </c>
      <c r="K220" s="61">
        <f t="shared" si="42"/>
        <v>10816</v>
      </c>
      <c r="L220" s="62"/>
      <c r="M220" s="61">
        <f t="shared" si="43"/>
        <v>0</v>
      </c>
      <c r="N220" s="61">
        <f t="shared" si="44"/>
        <v>10816</v>
      </c>
      <c r="Q220" s="61">
        <f t="shared" si="37"/>
        <v>10816</v>
      </c>
      <c r="R220" s="63"/>
      <c r="S220" s="26">
        <f t="shared" si="45"/>
        <v>0</v>
      </c>
      <c r="T220" s="61">
        <f t="shared" si="46"/>
        <v>10816</v>
      </c>
      <c r="U220" s="26">
        <f>IFERROR(VLOOKUP(A220,'[2]SY 2021-22 Final'!$A$9:$T$350,20,0),0)</f>
        <v>10000</v>
      </c>
      <c r="V220" s="26">
        <f t="shared" si="47"/>
        <v>816</v>
      </c>
      <c r="W220" s="46">
        <f t="shared" si="48"/>
        <v>8.1600000000000006E-2</v>
      </c>
    </row>
    <row r="221" spans="1:23" x14ac:dyDescent="0.25">
      <c r="A221" s="57" t="s">
        <v>459</v>
      </c>
      <c r="B221" s="2" t="s">
        <v>460</v>
      </c>
      <c r="C221" s="61">
        <f>_xlfn.IFNA(IF(VLOOKUP(A221,'[2]Title IA 2021-22 F'!A:F,6,0)=0,0,$B$5),0)</f>
        <v>10000</v>
      </c>
      <c r="D221" s="67">
        <f>IFERROR(VLOOKUP(A221,'[2]Title IA 2021-22 F'!A:F,6,0)/'[2]Title IA 2021-22 F'!$F$3,0)</f>
        <v>5.3815568255044738E-4</v>
      </c>
      <c r="E221" s="61">
        <f t="shared" si="38"/>
        <v>10805.399999999985</v>
      </c>
      <c r="F221" s="62"/>
      <c r="G221" s="61">
        <f t="shared" si="39"/>
        <v>0</v>
      </c>
      <c r="H221" s="61">
        <f t="shared" si="40"/>
        <v>10472.200000000001</v>
      </c>
      <c r="I221" s="62"/>
      <c r="J221" s="61">
        <f t="shared" si="41"/>
        <v>0</v>
      </c>
      <c r="K221" s="61">
        <f t="shared" si="42"/>
        <v>10471</v>
      </c>
      <c r="L221" s="62"/>
      <c r="M221" s="61">
        <f t="shared" si="43"/>
        <v>0</v>
      </c>
      <c r="N221" s="61">
        <f t="shared" si="44"/>
        <v>10471</v>
      </c>
      <c r="Q221" s="61">
        <f t="shared" si="37"/>
        <v>10471</v>
      </c>
      <c r="R221" s="63"/>
      <c r="S221" s="26">
        <f t="shared" si="45"/>
        <v>0</v>
      </c>
      <c r="T221" s="61">
        <f t="shared" si="46"/>
        <v>10471</v>
      </c>
      <c r="U221" s="26">
        <f>IFERROR(VLOOKUP(A221,'[2]SY 2021-22 Final'!$A$9:$T$350,20,0),0)</f>
        <v>10232</v>
      </c>
      <c r="V221" s="26">
        <f t="shared" si="47"/>
        <v>239</v>
      </c>
      <c r="W221" s="46">
        <f t="shared" si="48"/>
        <v>2.3358092259577794E-2</v>
      </c>
    </row>
    <row r="222" spans="1:23" x14ac:dyDescent="0.25">
      <c r="A222" s="57" t="s">
        <v>461</v>
      </c>
      <c r="B222" s="2" t="s">
        <v>462</v>
      </c>
      <c r="C222" s="61">
        <f>_xlfn.IFNA(IF(VLOOKUP(A222,'[2]Title IA 2021-22 F'!A:F,6,0)=0,0,$B$5),0)</f>
        <v>10000</v>
      </c>
      <c r="D222" s="67">
        <f>IFERROR(VLOOKUP(A222,'[2]Title IA 2021-22 F'!A:F,6,0)/'[2]Title IA 2021-22 F'!$F$3,0)</f>
        <v>3.5188732567831781E-4</v>
      </c>
      <c r="E222" s="61">
        <f t="shared" si="38"/>
        <v>7065.3999999999851</v>
      </c>
      <c r="F222" s="62"/>
      <c r="G222" s="61">
        <f t="shared" si="39"/>
        <v>10000</v>
      </c>
      <c r="H222" s="61">
        <f t="shared" si="40"/>
        <v>10000</v>
      </c>
      <c r="I222" s="62"/>
      <c r="J222" s="61">
        <f t="shared" si="41"/>
        <v>0</v>
      </c>
      <c r="K222" s="61">
        <f t="shared" si="42"/>
        <v>10000</v>
      </c>
      <c r="L222" s="62"/>
      <c r="M222" s="61">
        <f t="shared" si="43"/>
        <v>0</v>
      </c>
      <c r="N222" s="61">
        <f t="shared" si="44"/>
        <v>10000</v>
      </c>
      <c r="Q222" s="61">
        <f t="shared" si="37"/>
        <v>10000</v>
      </c>
      <c r="R222" s="63"/>
      <c r="S222" s="26">
        <f t="shared" si="45"/>
        <v>0</v>
      </c>
      <c r="T222" s="61">
        <f t="shared" si="46"/>
        <v>10000</v>
      </c>
      <c r="U222" s="26">
        <f>IFERROR(VLOOKUP(A222,'[2]SY 2021-22 Final'!$A$9:$T$350,20,0),0)</f>
        <v>10442</v>
      </c>
      <c r="V222" s="26">
        <f t="shared" si="47"/>
        <v>-442</v>
      </c>
      <c r="W222" s="46">
        <f t="shared" si="48"/>
        <v>-4.2329055736448955E-2</v>
      </c>
    </row>
    <row r="223" spans="1:23" x14ac:dyDescent="0.25">
      <c r="A223" s="57" t="s">
        <v>463</v>
      </c>
      <c r="B223" s="2" t="s">
        <v>464</v>
      </c>
      <c r="C223" s="61">
        <f>_xlfn.IFNA(IF(VLOOKUP(A223,'[2]Title IA 2021-22 F'!A:F,6,0)=0,0,$B$5),0)</f>
        <v>10000</v>
      </c>
      <c r="D223" s="67">
        <f>IFERROR(VLOOKUP(A223,'[2]Title IA 2021-22 F'!A:F,6,0)/'[2]Title IA 2021-22 F'!$F$3,0)</f>
        <v>7.3124985379681429E-4</v>
      </c>
      <c r="E223" s="61">
        <f t="shared" si="38"/>
        <v>14682.499999999985</v>
      </c>
      <c r="F223" s="62"/>
      <c r="G223" s="61">
        <f t="shared" si="39"/>
        <v>0</v>
      </c>
      <c r="H223" s="61">
        <f t="shared" si="40"/>
        <v>14229.8</v>
      </c>
      <c r="I223" s="62"/>
      <c r="J223" s="61">
        <f t="shared" si="41"/>
        <v>0</v>
      </c>
      <c r="K223" s="61">
        <f t="shared" si="42"/>
        <v>14229</v>
      </c>
      <c r="L223" s="62"/>
      <c r="M223" s="61">
        <f t="shared" si="43"/>
        <v>0</v>
      </c>
      <c r="N223" s="61">
        <f t="shared" si="44"/>
        <v>14229</v>
      </c>
      <c r="Q223" s="61">
        <f t="shared" si="37"/>
        <v>14229</v>
      </c>
      <c r="R223" s="63"/>
      <c r="S223" s="26">
        <f t="shared" si="45"/>
        <v>0</v>
      </c>
      <c r="T223" s="61">
        <f t="shared" si="46"/>
        <v>14229</v>
      </c>
      <c r="U223" s="26">
        <f>IFERROR(VLOOKUP(A223,'[2]SY 2021-22 Final'!$A$9:$T$350,20,0),0)</f>
        <v>15863</v>
      </c>
      <c r="V223" s="26">
        <f t="shared" si="47"/>
        <v>-1634</v>
      </c>
      <c r="W223" s="46">
        <f t="shared" si="48"/>
        <v>-0.1030069974153691</v>
      </c>
    </row>
    <row r="224" spans="1:23" x14ac:dyDescent="0.25">
      <c r="A224" s="57" t="s">
        <v>465</v>
      </c>
      <c r="B224" s="2" t="s">
        <v>466</v>
      </c>
      <c r="C224" s="61">
        <f>_xlfn.IFNA(IF(VLOOKUP(A224,'[2]Title IA 2021-22 F'!A:F,6,0)=0,0,$B$5),0)</f>
        <v>10000</v>
      </c>
      <c r="D224" s="67">
        <f>IFERROR(VLOOKUP(A224,'[2]Title IA 2021-22 F'!A:F,6,0)/'[2]Title IA 2021-22 F'!$F$3,0)</f>
        <v>6.542984936223421E-4</v>
      </c>
      <c r="E224" s="61">
        <f t="shared" si="38"/>
        <v>13137.399999999985</v>
      </c>
      <c r="F224" s="62"/>
      <c r="G224" s="61">
        <f t="shared" si="39"/>
        <v>0</v>
      </c>
      <c r="H224" s="61">
        <f t="shared" si="40"/>
        <v>12732.3</v>
      </c>
      <c r="I224" s="62"/>
      <c r="J224" s="61">
        <f t="shared" si="41"/>
        <v>0</v>
      </c>
      <c r="K224" s="61">
        <f t="shared" si="42"/>
        <v>12731</v>
      </c>
      <c r="L224" s="62"/>
      <c r="M224" s="61">
        <f t="shared" si="43"/>
        <v>0</v>
      </c>
      <c r="N224" s="61">
        <f t="shared" si="44"/>
        <v>12731</v>
      </c>
      <c r="Q224" s="61">
        <f t="shared" si="37"/>
        <v>12731</v>
      </c>
      <c r="R224" s="63"/>
      <c r="S224" s="26">
        <f t="shared" si="45"/>
        <v>0</v>
      </c>
      <c r="T224" s="61">
        <f t="shared" si="46"/>
        <v>12731</v>
      </c>
      <c r="U224" s="26">
        <f>IFERROR(VLOOKUP(A224,'[2]SY 2021-22 Final'!$A$9:$T$350,20,0),0)</f>
        <v>10000</v>
      </c>
      <c r="V224" s="26">
        <f t="shared" si="47"/>
        <v>2731</v>
      </c>
      <c r="W224" s="46">
        <f t="shared" si="48"/>
        <v>0.27310000000000001</v>
      </c>
    </row>
    <row r="225" spans="1:23" x14ac:dyDescent="0.25">
      <c r="A225" s="57" t="s">
        <v>467</v>
      </c>
      <c r="B225" s="2" t="s">
        <v>468</v>
      </c>
      <c r="C225" s="61">
        <f>_xlfn.IFNA(IF(VLOOKUP(A225,'[2]Title IA 2021-22 F'!A:F,6,0)=0,0,$B$5),0)</f>
        <v>10000</v>
      </c>
      <c r="D225" s="67">
        <f>IFERROR(VLOOKUP(A225,'[2]Title IA 2021-22 F'!A:F,6,0)/'[2]Title IA 2021-22 F'!$F$3,0)</f>
        <v>1.7782462055649782E-2</v>
      </c>
      <c r="E225" s="61">
        <f t="shared" si="38"/>
        <v>357049.5</v>
      </c>
      <c r="F225" s="62"/>
      <c r="G225" s="61">
        <f t="shared" si="39"/>
        <v>0</v>
      </c>
      <c r="H225" s="61">
        <f t="shared" si="40"/>
        <v>346041</v>
      </c>
      <c r="I225" s="62"/>
      <c r="J225" s="61">
        <f t="shared" si="41"/>
        <v>0</v>
      </c>
      <c r="K225" s="61">
        <f t="shared" si="42"/>
        <v>346030</v>
      </c>
      <c r="L225" s="62"/>
      <c r="M225" s="61">
        <f t="shared" si="43"/>
        <v>0</v>
      </c>
      <c r="N225" s="61">
        <f t="shared" si="44"/>
        <v>346030</v>
      </c>
      <c r="Q225" s="61">
        <f t="shared" si="37"/>
        <v>346030</v>
      </c>
      <c r="R225" s="63"/>
      <c r="S225" s="26">
        <f t="shared" si="45"/>
        <v>0</v>
      </c>
      <c r="T225" s="61">
        <f t="shared" si="46"/>
        <v>346030</v>
      </c>
      <c r="U225" s="26">
        <f>IFERROR(VLOOKUP(A225,'[2]SY 2021-22 Final'!$A$9:$T$350,20,0),0)</f>
        <v>345041</v>
      </c>
      <c r="V225" s="26">
        <f t="shared" si="47"/>
        <v>989</v>
      </c>
      <c r="W225" s="46">
        <f t="shared" si="48"/>
        <v>2.866326030819526E-3</v>
      </c>
    </row>
    <row r="226" spans="1:23" x14ac:dyDescent="0.25">
      <c r="A226" s="57" t="s">
        <v>469</v>
      </c>
      <c r="B226" s="2" t="s">
        <v>470</v>
      </c>
      <c r="C226" s="61">
        <f>_xlfn.IFNA(IF(VLOOKUP(A226,'[2]Title IA 2021-22 F'!A:F,6,0)=0,0,$B$5),0)</f>
        <v>10000</v>
      </c>
      <c r="D226" s="67">
        <f>IFERROR(VLOOKUP(A226,'[2]Title IA 2021-22 F'!A:F,6,0)/'[2]Title IA 2021-22 F'!$F$3,0)</f>
        <v>3.7210485202638114E-4</v>
      </c>
      <c r="E226" s="61">
        <f t="shared" si="38"/>
        <v>7471.2999999999856</v>
      </c>
      <c r="F226" s="62"/>
      <c r="G226" s="61">
        <f t="shared" si="39"/>
        <v>10000</v>
      </c>
      <c r="H226" s="61">
        <f t="shared" si="40"/>
        <v>10000</v>
      </c>
      <c r="I226" s="62"/>
      <c r="J226" s="61">
        <f t="shared" si="41"/>
        <v>0</v>
      </c>
      <c r="K226" s="61">
        <f t="shared" si="42"/>
        <v>10000</v>
      </c>
      <c r="L226" s="62"/>
      <c r="M226" s="61">
        <f t="shared" si="43"/>
        <v>0</v>
      </c>
      <c r="N226" s="61">
        <f t="shared" si="44"/>
        <v>10000</v>
      </c>
      <c r="Q226" s="61">
        <f t="shared" si="37"/>
        <v>10000</v>
      </c>
      <c r="R226" s="63"/>
      <c r="S226" s="26">
        <f t="shared" si="45"/>
        <v>0</v>
      </c>
      <c r="T226" s="61">
        <f t="shared" si="46"/>
        <v>10000</v>
      </c>
      <c r="U226" s="26">
        <f>IFERROR(VLOOKUP(A226,'[2]SY 2021-22 Final'!$A$9:$T$350,20,0),0)</f>
        <v>10000</v>
      </c>
      <c r="V226" s="26">
        <f t="shared" si="47"/>
        <v>0</v>
      </c>
      <c r="W226" s="46">
        <f t="shared" si="48"/>
        <v>0</v>
      </c>
    </row>
    <row r="227" spans="1:23" x14ac:dyDescent="0.25">
      <c r="A227" s="57" t="s">
        <v>471</v>
      </c>
      <c r="B227" s="2" t="s">
        <v>472</v>
      </c>
      <c r="C227" s="61">
        <f>_xlfn.IFNA(IF(VLOOKUP(A227,'[2]Title IA 2021-22 F'!A:F,6,0)=0,0,$B$5),0)</f>
        <v>10000</v>
      </c>
      <c r="D227" s="67">
        <f>IFERROR(VLOOKUP(A227,'[2]Title IA 2021-22 F'!A:F,6,0)/'[2]Title IA 2021-22 F'!$F$3,0)</f>
        <v>1.0925081788811223E-2</v>
      </c>
      <c r="E227" s="61">
        <f t="shared" si="38"/>
        <v>219361.89999999997</v>
      </c>
      <c r="F227" s="62"/>
      <c r="G227" s="61">
        <f t="shared" si="39"/>
        <v>0</v>
      </c>
      <c r="H227" s="61">
        <f t="shared" si="40"/>
        <v>212598.5</v>
      </c>
      <c r="I227" s="62"/>
      <c r="J227" s="61">
        <f t="shared" si="41"/>
        <v>0</v>
      </c>
      <c r="K227" s="61">
        <f t="shared" si="42"/>
        <v>212592</v>
      </c>
      <c r="L227" s="62"/>
      <c r="M227" s="61">
        <f t="shared" si="43"/>
        <v>0</v>
      </c>
      <c r="N227" s="61">
        <f t="shared" si="44"/>
        <v>212592</v>
      </c>
      <c r="Q227" s="61">
        <f t="shared" ref="Q227:Q290" si="49">N227</f>
        <v>212592</v>
      </c>
      <c r="R227" s="63"/>
      <c r="S227" s="26">
        <f t="shared" si="45"/>
        <v>0</v>
      </c>
      <c r="T227" s="61">
        <f t="shared" si="46"/>
        <v>212592</v>
      </c>
      <c r="U227" s="26">
        <f>IFERROR(VLOOKUP(A227,'[2]SY 2021-22 Final'!$A$9:$T$350,20,0),0)</f>
        <v>138034</v>
      </c>
      <c r="V227" s="26">
        <f t="shared" si="47"/>
        <v>74558</v>
      </c>
      <c r="W227" s="46">
        <f t="shared" si="48"/>
        <v>0.54014228378515439</v>
      </c>
    </row>
    <row r="228" spans="1:23" x14ac:dyDescent="0.25">
      <c r="A228" s="57" t="s">
        <v>473</v>
      </c>
      <c r="B228" s="2" t="s">
        <v>474</v>
      </c>
      <c r="C228" s="61">
        <f>_xlfn.IFNA(IF(VLOOKUP(A228,'[2]Title IA 2021-22 F'!A:F,6,0)=0,0,$B$5),0)</f>
        <v>10000</v>
      </c>
      <c r="D228" s="67">
        <f>IFERROR(VLOOKUP(A228,'[2]Title IA 2021-22 F'!A:F,6,0)/'[2]Title IA 2021-22 F'!$F$3,0)</f>
        <v>9.611842288099351E-4</v>
      </c>
      <c r="E228" s="61">
        <f t="shared" si="38"/>
        <v>19299.299999999985</v>
      </c>
      <c r="F228" s="62"/>
      <c r="G228" s="61">
        <f t="shared" si="39"/>
        <v>0</v>
      </c>
      <c r="H228" s="61">
        <f t="shared" si="40"/>
        <v>18704.2</v>
      </c>
      <c r="I228" s="62"/>
      <c r="J228" s="61">
        <f t="shared" si="41"/>
        <v>0</v>
      </c>
      <c r="K228" s="61">
        <f t="shared" si="42"/>
        <v>18703</v>
      </c>
      <c r="L228" s="62"/>
      <c r="M228" s="61">
        <f t="shared" si="43"/>
        <v>0</v>
      </c>
      <c r="N228" s="61">
        <f t="shared" si="44"/>
        <v>18703</v>
      </c>
      <c r="Q228" s="61">
        <f t="shared" si="49"/>
        <v>18703</v>
      </c>
      <c r="R228" s="63"/>
      <c r="S228" s="26">
        <f t="shared" si="45"/>
        <v>0</v>
      </c>
      <c r="T228" s="61">
        <f t="shared" si="46"/>
        <v>18703</v>
      </c>
      <c r="U228" s="26">
        <f>IFERROR(VLOOKUP(A228,'[2]SY 2021-22 Final'!$A$9:$T$350,20,0),0)</f>
        <v>17700</v>
      </c>
      <c r="V228" s="26">
        <f t="shared" si="47"/>
        <v>1003</v>
      </c>
      <c r="W228" s="46">
        <f t="shared" si="48"/>
        <v>5.6666666666666664E-2</v>
      </c>
    </row>
    <row r="229" spans="1:23" x14ac:dyDescent="0.25">
      <c r="A229" s="57" t="s">
        <v>475</v>
      </c>
      <c r="B229" s="2" t="s">
        <v>476</v>
      </c>
      <c r="C229" s="61">
        <f>_xlfn.IFNA(IF(VLOOKUP(A229,'[2]Title IA 2021-22 F'!A:F,6,0)=0,0,$B$5),0)</f>
        <v>10000</v>
      </c>
      <c r="D229" s="67">
        <f>IFERROR(VLOOKUP(A229,'[2]Title IA 2021-22 F'!A:F,6,0)/'[2]Title IA 2021-22 F'!$F$3,0)</f>
        <v>2.9530544319708829E-4</v>
      </c>
      <c r="E229" s="61">
        <f t="shared" si="38"/>
        <v>5929.2999999999856</v>
      </c>
      <c r="F229" s="62"/>
      <c r="G229" s="61">
        <f t="shared" si="39"/>
        <v>10000</v>
      </c>
      <c r="H229" s="61">
        <f t="shared" si="40"/>
        <v>10000</v>
      </c>
      <c r="I229" s="62"/>
      <c r="J229" s="61">
        <f t="shared" si="41"/>
        <v>0</v>
      </c>
      <c r="K229" s="61">
        <f t="shared" si="42"/>
        <v>10000</v>
      </c>
      <c r="L229" s="62"/>
      <c r="M229" s="61">
        <f t="shared" si="43"/>
        <v>0</v>
      </c>
      <c r="N229" s="61">
        <f t="shared" si="44"/>
        <v>10000</v>
      </c>
      <c r="Q229" s="61">
        <f t="shared" si="49"/>
        <v>10000</v>
      </c>
      <c r="R229" s="63"/>
      <c r="S229" s="26">
        <f t="shared" si="45"/>
        <v>0</v>
      </c>
      <c r="T229" s="61">
        <f t="shared" si="46"/>
        <v>10000</v>
      </c>
      <c r="U229" s="26">
        <f>IFERROR(VLOOKUP(A229,'[2]SY 2021-22 Final'!$A$9:$T$350,20,0),0)</f>
        <v>10000</v>
      </c>
      <c r="V229" s="26">
        <f t="shared" si="47"/>
        <v>0</v>
      </c>
      <c r="W229" s="46">
        <f t="shared" si="48"/>
        <v>0</v>
      </c>
    </row>
    <row r="230" spans="1:23" x14ac:dyDescent="0.25">
      <c r="A230" s="57" t="s">
        <v>477</v>
      </c>
      <c r="B230" s="2" t="s">
        <v>478</v>
      </c>
      <c r="C230" s="61">
        <f>_xlfn.IFNA(IF(VLOOKUP(A230,'[2]Title IA 2021-22 F'!A:F,6,0)=0,0,$B$5),0)</f>
        <v>10000</v>
      </c>
      <c r="D230" s="67">
        <f>IFERROR(VLOOKUP(A230,'[2]Title IA 2021-22 F'!A:F,6,0)/'[2]Title IA 2021-22 F'!$F$3,0)</f>
        <v>1.7037704527010451E-3</v>
      </c>
      <c r="E230" s="61">
        <f t="shared" si="38"/>
        <v>34209.499999999985</v>
      </c>
      <c r="F230" s="62"/>
      <c r="G230" s="61">
        <f t="shared" si="39"/>
        <v>0</v>
      </c>
      <c r="H230" s="61">
        <f t="shared" si="40"/>
        <v>33154.699999999997</v>
      </c>
      <c r="I230" s="62"/>
      <c r="J230" s="61">
        <f t="shared" si="41"/>
        <v>0</v>
      </c>
      <c r="K230" s="61">
        <f t="shared" si="42"/>
        <v>33153</v>
      </c>
      <c r="L230" s="62"/>
      <c r="M230" s="61">
        <f t="shared" si="43"/>
        <v>0</v>
      </c>
      <c r="N230" s="61">
        <f t="shared" si="44"/>
        <v>33153</v>
      </c>
      <c r="Q230" s="61">
        <f t="shared" si="49"/>
        <v>33153</v>
      </c>
      <c r="R230" s="63"/>
      <c r="S230" s="26">
        <f t="shared" si="45"/>
        <v>0</v>
      </c>
      <c r="T230" s="61">
        <f t="shared" si="46"/>
        <v>33153</v>
      </c>
      <c r="U230" s="26">
        <f>IFERROR(VLOOKUP(A230,'[2]SY 2021-22 Final'!$A$9:$T$350,20,0),0)</f>
        <v>29264</v>
      </c>
      <c r="V230" s="26">
        <f t="shared" si="47"/>
        <v>3889</v>
      </c>
      <c r="W230" s="46">
        <f t="shared" si="48"/>
        <v>0.13289365773646802</v>
      </c>
    </row>
    <row r="231" spans="1:23" x14ac:dyDescent="0.25">
      <c r="A231" s="57" t="s">
        <v>479</v>
      </c>
      <c r="B231" s="2" t="s">
        <v>480</v>
      </c>
      <c r="C231" s="61">
        <f>_xlfn.IFNA(IF(VLOOKUP(A231,'[2]Title IA 2021-22 F'!A:F,6,0)=0,0,$B$5),0)</f>
        <v>10000</v>
      </c>
      <c r="D231" s="67">
        <f>IFERROR(VLOOKUP(A231,'[2]Title IA 2021-22 F'!A:F,6,0)/'[2]Title IA 2021-22 F'!$F$3,0)</f>
        <v>5.049943008248759E-4</v>
      </c>
      <c r="E231" s="61">
        <f t="shared" si="38"/>
        <v>10139.599999999986</v>
      </c>
      <c r="F231" s="62"/>
      <c r="G231" s="61">
        <f t="shared" si="39"/>
        <v>0</v>
      </c>
      <c r="H231" s="61">
        <f t="shared" si="40"/>
        <v>9826.9</v>
      </c>
      <c r="I231" s="62"/>
      <c r="J231" s="61">
        <f t="shared" si="41"/>
        <v>10000</v>
      </c>
      <c r="K231" s="61">
        <f t="shared" si="42"/>
        <v>10000</v>
      </c>
      <c r="L231" s="62"/>
      <c r="M231" s="61">
        <f t="shared" si="43"/>
        <v>0</v>
      </c>
      <c r="N231" s="61">
        <f t="shared" si="44"/>
        <v>10000</v>
      </c>
      <c r="Q231" s="61">
        <f t="shared" si="49"/>
        <v>10000</v>
      </c>
      <c r="R231" s="63"/>
      <c r="S231" s="26">
        <f t="shared" si="45"/>
        <v>0</v>
      </c>
      <c r="T231" s="61">
        <f t="shared" si="46"/>
        <v>10000</v>
      </c>
      <c r="U231" s="26">
        <f>IFERROR(VLOOKUP(A231,'[2]SY 2021-22 Final'!$A$9:$T$350,20,0),0)</f>
        <v>10963</v>
      </c>
      <c r="V231" s="26">
        <f t="shared" si="47"/>
        <v>-963</v>
      </c>
      <c r="W231" s="46">
        <f t="shared" si="48"/>
        <v>-8.7840919456353195E-2</v>
      </c>
    </row>
    <row r="232" spans="1:23" x14ac:dyDescent="0.25">
      <c r="A232" s="57" t="s">
        <v>481</v>
      </c>
      <c r="B232" s="2" t="s">
        <v>482</v>
      </c>
      <c r="C232" s="61">
        <f>_xlfn.IFNA(IF(VLOOKUP(A232,'[2]Title IA 2021-22 F'!A:F,6,0)=0,0,$B$5),0)</f>
        <v>10000</v>
      </c>
      <c r="D232" s="67">
        <f>IFERROR(VLOOKUP(A232,'[2]Title IA 2021-22 F'!A:F,6,0)/'[2]Title IA 2021-22 F'!$F$3,0)</f>
        <v>2.904937838903983E-3</v>
      </c>
      <c r="E232" s="61">
        <f t="shared" si="38"/>
        <v>58327.499999999985</v>
      </c>
      <c r="F232" s="62"/>
      <c r="G232" s="61">
        <f t="shared" si="39"/>
        <v>0</v>
      </c>
      <c r="H232" s="61">
        <f t="shared" si="40"/>
        <v>56529.1</v>
      </c>
      <c r="I232" s="62"/>
      <c r="J232" s="61">
        <f t="shared" si="41"/>
        <v>0</v>
      </c>
      <c r="K232" s="61">
        <f t="shared" si="42"/>
        <v>56527</v>
      </c>
      <c r="L232" s="62"/>
      <c r="M232" s="61">
        <f t="shared" si="43"/>
        <v>0</v>
      </c>
      <c r="N232" s="61">
        <f t="shared" si="44"/>
        <v>56527</v>
      </c>
      <c r="Q232" s="61">
        <f t="shared" si="49"/>
        <v>56527</v>
      </c>
      <c r="R232" s="63"/>
      <c r="S232" s="26">
        <f t="shared" si="45"/>
        <v>0</v>
      </c>
      <c r="T232" s="61">
        <f t="shared" si="46"/>
        <v>56527</v>
      </c>
      <c r="U232" s="26">
        <f>IFERROR(VLOOKUP(A232,'[2]SY 2021-22 Final'!$A$9:$T$350,20,0),0)</f>
        <v>37245</v>
      </c>
      <c r="V232" s="26">
        <f t="shared" si="47"/>
        <v>19282</v>
      </c>
      <c r="W232" s="46">
        <f t="shared" si="48"/>
        <v>0.51770707477513755</v>
      </c>
    </row>
    <row r="233" spans="1:23" x14ac:dyDescent="0.25">
      <c r="A233" s="57" t="s">
        <v>483</v>
      </c>
      <c r="B233" s="2" t="s">
        <v>484</v>
      </c>
      <c r="C233" s="61">
        <f>_xlfn.IFNA(IF(VLOOKUP(A233,'[2]Title IA 2021-22 F'!A:F,6,0)=0,0,$B$5),0)</f>
        <v>10000</v>
      </c>
      <c r="D233" s="67">
        <f>IFERROR(VLOOKUP(A233,'[2]Title IA 2021-22 F'!A:F,6,0)/'[2]Title IA 2021-22 F'!$F$3,0)</f>
        <v>4.3626030944891445E-6</v>
      </c>
      <c r="E233" s="61">
        <f t="shared" si="38"/>
        <v>87.499999999985334</v>
      </c>
      <c r="F233" s="62"/>
      <c r="G233" s="61">
        <f t="shared" si="39"/>
        <v>10000</v>
      </c>
      <c r="H233" s="61">
        <f t="shared" si="40"/>
        <v>10000</v>
      </c>
      <c r="I233" s="62"/>
      <c r="J233" s="61">
        <f t="shared" si="41"/>
        <v>0</v>
      </c>
      <c r="K233" s="61">
        <f t="shared" si="42"/>
        <v>10000</v>
      </c>
      <c r="L233" s="62"/>
      <c r="M233" s="61">
        <f t="shared" si="43"/>
        <v>0</v>
      </c>
      <c r="N233" s="61">
        <f t="shared" si="44"/>
        <v>10000</v>
      </c>
      <c r="Q233" s="61">
        <f t="shared" si="49"/>
        <v>10000</v>
      </c>
      <c r="R233" s="63"/>
      <c r="S233" s="26">
        <f t="shared" si="45"/>
        <v>0</v>
      </c>
      <c r="T233" s="61">
        <f t="shared" si="46"/>
        <v>10000</v>
      </c>
      <c r="U233" s="26">
        <f>IFERROR(VLOOKUP(A233,'[2]SY 2021-22 Final'!$A$9:$T$350,20,0),0)</f>
        <v>10000</v>
      </c>
      <c r="V233" s="26">
        <f t="shared" si="47"/>
        <v>0</v>
      </c>
      <c r="W233" s="46">
        <f t="shared" si="48"/>
        <v>0</v>
      </c>
    </row>
    <row r="234" spans="1:23" x14ac:dyDescent="0.25">
      <c r="A234" s="57" t="s">
        <v>485</v>
      </c>
      <c r="B234" s="2" t="s">
        <v>486</v>
      </c>
      <c r="C234" s="61">
        <f>_xlfn.IFNA(IF(VLOOKUP(A234,'[2]Title IA 2021-22 F'!A:F,6,0)=0,0,$B$5),0)</f>
        <v>10000</v>
      </c>
      <c r="D234" s="67">
        <f>IFERROR(VLOOKUP(A234,'[2]Title IA 2021-22 F'!A:F,6,0)/'[2]Title IA 2021-22 F'!$F$3,0)</f>
        <v>2.5497435721082108E-4</v>
      </c>
      <c r="E234" s="61">
        <f t="shared" si="38"/>
        <v>5119.4999999999854</v>
      </c>
      <c r="F234" s="62"/>
      <c r="G234" s="61">
        <f t="shared" si="39"/>
        <v>10000</v>
      </c>
      <c r="H234" s="61">
        <f t="shared" si="40"/>
        <v>10000</v>
      </c>
      <c r="I234" s="62"/>
      <c r="J234" s="61">
        <f t="shared" si="41"/>
        <v>0</v>
      </c>
      <c r="K234" s="61">
        <f t="shared" si="42"/>
        <v>10000</v>
      </c>
      <c r="L234" s="62"/>
      <c r="M234" s="61">
        <f t="shared" si="43"/>
        <v>0</v>
      </c>
      <c r="N234" s="61">
        <f t="shared" si="44"/>
        <v>10000</v>
      </c>
      <c r="Q234" s="61">
        <f t="shared" si="49"/>
        <v>10000</v>
      </c>
      <c r="R234" s="63"/>
      <c r="S234" s="26">
        <f t="shared" si="45"/>
        <v>0</v>
      </c>
      <c r="T234" s="61">
        <f t="shared" si="46"/>
        <v>10000</v>
      </c>
      <c r="U234" s="26">
        <f>IFERROR(VLOOKUP(A234,'[2]SY 2021-22 Final'!$A$9:$T$350,20,0),0)</f>
        <v>10000</v>
      </c>
      <c r="V234" s="26">
        <f t="shared" si="47"/>
        <v>0</v>
      </c>
      <c r="W234" s="46">
        <f t="shared" si="48"/>
        <v>0</v>
      </c>
    </row>
    <row r="235" spans="1:23" x14ac:dyDescent="0.25">
      <c r="A235" s="57" t="s">
        <v>487</v>
      </c>
      <c r="B235" s="2" t="s">
        <v>488</v>
      </c>
      <c r="C235" s="61">
        <f>_xlfn.IFNA(IF(VLOOKUP(A235,'[2]Title IA 2021-22 F'!A:F,6,0)=0,0,$B$5),0)</f>
        <v>10000</v>
      </c>
      <c r="D235" s="67">
        <f>IFERROR(VLOOKUP(A235,'[2]Title IA 2021-22 F'!A:F,6,0)/'[2]Title IA 2021-22 F'!$F$3,0)</f>
        <v>3.0539661200483605E-3</v>
      </c>
      <c r="E235" s="61">
        <f t="shared" si="38"/>
        <v>61319.799999999988</v>
      </c>
      <c r="F235" s="62"/>
      <c r="G235" s="61">
        <f t="shared" si="39"/>
        <v>0</v>
      </c>
      <c r="H235" s="61">
        <f t="shared" si="40"/>
        <v>59429.2</v>
      </c>
      <c r="I235" s="62"/>
      <c r="J235" s="61">
        <f t="shared" si="41"/>
        <v>0</v>
      </c>
      <c r="K235" s="61">
        <f t="shared" si="42"/>
        <v>59427</v>
      </c>
      <c r="L235" s="62"/>
      <c r="M235" s="61">
        <f t="shared" si="43"/>
        <v>0</v>
      </c>
      <c r="N235" s="61">
        <f t="shared" si="44"/>
        <v>59427</v>
      </c>
      <c r="Q235" s="61">
        <f t="shared" si="49"/>
        <v>59427</v>
      </c>
      <c r="R235" s="63"/>
      <c r="S235" s="26">
        <f t="shared" si="45"/>
        <v>0</v>
      </c>
      <c r="T235" s="61">
        <f t="shared" si="46"/>
        <v>59427</v>
      </c>
      <c r="U235" s="26">
        <f>IFERROR(VLOOKUP(A235,'[2]SY 2021-22 Final'!$A$9:$T$350,20,0),0)</f>
        <v>44261</v>
      </c>
      <c r="V235" s="26">
        <f t="shared" si="47"/>
        <v>15166</v>
      </c>
      <c r="W235" s="46">
        <f t="shared" si="48"/>
        <v>0.34264928492352181</v>
      </c>
    </row>
    <row r="236" spans="1:23" x14ac:dyDescent="0.25">
      <c r="A236" s="57" t="s">
        <v>489</v>
      </c>
      <c r="B236" s="2" t="s">
        <v>490</v>
      </c>
      <c r="C236" s="61">
        <f>_xlfn.IFNA(IF(VLOOKUP(A236,'[2]Title IA 2021-22 F'!A:F,6,0)=0,0,$B$5),0)</f>
        <v>10000</v>
      </c>
      <c r="D236" s="67">
        <f>IFERROR(VLOOKUP(A236,'[2]Title IA 2021-22 F'!A:F,6,0)/'[2]Title IA 2021-22 F'!$F$3,0)</f>
        <v>5.5586601170305272E-4</v>
      </c>
      <c r="E236" s="61">
        <f t="shared" si="38"/>
        <v>11160.999999999985</v>
      </c>
      <c r="F236" s="62"/>
      <c r="G236" s="61">
        <f t="shared" si="39"/>
        <v>0</v>
      </c>
      <c r="H236" s="61">
        <f t="shared" si="40"/>
        <v>10816.8</v>
      </c>
      <c r="I236" s="62"/>
      <c r="J236" s="61">
        <f t="shared" si="41"/>
        <v>0</v>
      </c>
      <c r="K236" s="61">
        <f t="shared" si="42"/>
        <v>10816</v>
      </c>
      <c r="L236" s="62"/>
      <c r="M236" s="61">
        <f t="shared" si="43"/>
        <v>0</v>
      </c>
      <c r="N236" s="61">
        <f t="shared" si="44"/>
        <v>10816</v>
      </c>
      <c r="Q236" s="61">
        <f t="shared" si="49"/>
        <v>10816</v>
      </c>
      <c r="R236" s="63"/>
      <c r="S236" s="26">
        <f t="shared" si="45"/>
        <v>0</v>
      </c>
      <c r="T236" s="61">
        <f t="shared" si="46"/>
        <v>10816</v>
      </c>
      <c r="U236" s="26">
        <f>IFERROR(VLOOKUP(A236,'[2]SY 2021-22 Final'!$A$9:$T$350,20,0),0)</f>
        <v>10000</v>
      </c>
      <c r="V236" s="26">
        <f t="shared" si="47"/>
        <v>816</v>
      </c>
      <c r="W236" s="46">
        <f t="shared" si="48"/>
        <v>8.1600000000000006E-2</v>
      </c>
    </row>
    <row r="237" spans="1:23" x14ac:dyDescent="0.25">
      <c r="A237" s="57" t="s">
        <v>491</v>
      </c>
      <c r="B237" s="2" t="s">
        <v>492</v>
      </c>
      <c r="C237" s="61">
        <f>_xlfn.IFNA(IF(VLOOKUP(A237,'[2]Title IA 2021-22 F'!A:F,6,0)=0,0,$B$5),0)</f>
        <v>10000</v>
      </c>
      <c r="D237" s="67">
        <f>IFERROR(VLOOKUP(A237,'[2]Title IA 2021-22 F'!A:F,6,0)/'[2]Title IA 2021-22 F'!$F$3,0)</f>
        <v>8.4924807076774012E-5</v>
      </c>
      <c r="E237" s="61">
        <f t="shared" si="38"/>
        <v>1705.0999999999851</v>
      </c>
      <c r="F237" s="62"/>
      <c r="G237" s="61">
        <f t="shared" si="39"/>
        <v>10000</v>
      </c>
      <c r="H237" s="61">
        <f t="shared" si="40"/>
        <v>10000</v>
      </c>
      <c r="I237" s="62"/>
      <c r="J237" s="61">
        <f t="shared" si="41"/>
        <v>0</v>
      </c>
      <c r="K237" s="61">
        <f t="shared" si="42"/>
        <v>10000</v>
      </c>
      <c r="L237" s="62"/>
      <c r="M237" s="61">
        <f t="shared" si="43"/>
        <v>0</v>
      </c>
      <c r="N237" s="61">
        <f t="shared" si="44"/>
        <v>10000</v>
      </c>
      <c r="Q237" s="61">
        <f t="shared" si="49"/>
        <v>10000</v>
      </c>
      <c r="R237" s="63"/>
      <c r="S237" s="26">
        <f t="shared" si="45"/>
        <v>0</v>
      </c>
      <c r="T237" s="61">
        <f t="shared" si="46"/>
        <v>10000</v>
      </c>
      <c r="U237" s="26">
        <f>IFERROR(VLOOKUP(A237,'[2]SY 2021-22 Final'!$A$9:$T$350,20,0),0)</f>
        <v>10000</v>
      </c>
      <c r="V237" s="26">
        <f t="shared" si="47"/>
        <v>0</v>
      </c>
      <c r="W237" s="46">
        <f t="shared" si="48"/>
        <v>0</v>
      </c>
    </row>
    <row r="238" spans="1:23" x14ac:dyDescent="0.25">
      <c r="A238" s="68" t="s">
        <v>493</v>
      </c>
      <c r="B238" s="2" t="s">
        <v>494</v>
      </c>
      <c r="C238" s="61">
        <f>_xlfn.IFNA(IF(VLOOKUP(A238,'[2]Title IA 2021-22 F'!A:F,6,0)=0,0,$B$5),0)</f>
        <v>10000</v>
      </c>
      <c r="D238" s="67">
        <f>IFERROR(VLOOKUP(A238,'[2]Title IA 2021-22 F'!A:F,6,0)/'[2]Title IA 2021-22 F'!$F$3,0)</f>
        <v>1.4405387394956134E-4</v>
      </c>
      <c r="E238" s="61">
        <f t="shared" si="38"/>
        <v>2892.3999999999855</v>
      </c>
      <c r="F238" s="62"/>
      <c r="G238" s="61">
        <f t="shared" si="39"/>
        <v>10000</v>
      </c>
      <c r="H238" s="61">
        <f t="shared" si="40"/>
        <v>10000</v>
      </c>
      <c r="I238" s="62"/>
      <c r="J238" s="61">
        <f t="shared" si="41"/>
        <v>0</v>
      </c>
      <c r="K238" s="61">
        <f t="shared" si="42"/>
        <v>10000</v>
      </c>
      <c r="L238" s="62"/>
      <c r="M238" s="61">
        <f t="shared" si="43"/>
        <v>0</v>
      </c>
      <c r="N238" s="61">
        <f t="shared" si="44"/>
        <v>10000</v>
      </c>
      <c r="Q238" s="61">
        <f t="shared" si="49"/>
        <v>10000</v>
      </c>
      <c r="R238" s="63"/>
      <c r="S238" s="26">
        <f t="shared" si="45"/>
        <v>0</v>
      </c>
      <c r="T238" s="61">
        <f t="shared" si="46"/>
        <v>10000</v>
      </c>
      <c r="U238" s="26">
        <f>IFERROR(VLOOKUP(A238,'[2]SY 2021-22 Final'!$A$9:$T$350,20,0),0)</f>
        <v>0</v>
      </c>
      <c r="V238" s="26">
        <f t="shared" si="47"/>
        <v>10000</v>
      </c>
      <c r="W238" s="46">
        <f t="shared" si="48"/>
        <v>0</v>
      </c>
    </row>
    <row r="239" spans="1:23" x14ac:dyDescent="0.25">
      <c r="A239" s="57" t="s">
        <v>495</v>
      </c>
      <c r="B239" s="2" t="s">
        <v>496</v>
      </c>
      <c r="C239" s="61">
        <f>_xlfn.IFNA(IF(VLOOKUP(A239,'[2]Title IA 2021-22 F'!A:F,6,0)=0,0,$B$5),0)</f>
        <v>10000</v>
      </c>
      <c r="D239" s="67">
        <f>IFERROR(VLOOKUP(A239,'[2]Title IA 2021-22 F'!A:F,6,0)/'[2]Title IA 2021-22 F'!$F$3,0)</f>
        <v>6.0476635381350894E-5</v>
      </c>
      <c r="E239" s="61">
        <f t="shared" si="38"/>
        <v>1214.1999999999853</v>
      </c>
      <c r="F239" s="62"/>
      <c r="G239" s="61">
        <f t="shared" si="39"/>
        <v>10000</v>
      </c>
      <c r="H239" s="61">
        <f t="shared" si="40"/>
        <v>10000</v>
      </c>
      <c r="I239" s="62"/>
      <c r="J239" s="61">
        <f t="shared" si="41"/>
        <v>0</v>
      </c>
      <c r="K239" s="61">
        <f t="shared" si="42"/>
        <v>10000</v>
      </c>
      <c r="L239" s="62"/>
      <c r="M239" s="61">
        <f t="shared" si="43"/>
        <v>0</v>
      </c>
      <c r="N239" s="61">
        <f t="shared" si="44"/>
        <v>10000</v>
      </c>
      <c r="Q239" s="61">
        <f t="shared" si="49"/>
        <v>10000</v>
      </c>
      <c r="R239" s="63"/>
      <c r="S239" s="26">
        <f t="shared" si="45"/>
        <v>0</v>
      </c>
      <c r="T239" s="61">
        <f t="shared" si="46"/>
        <v>10000</v>
      </c>
      <c r="U239" s="26">
        <f>IFERROR(VLOOKUP(A239,'[2]SY 2021-22 Final'!$A$9:$T$350,20,0),0)</f>
        <v>10000</v>
      </c>
      <c r="V239" s="26">
        <f t="shared" si="47"/>
        <v>0</v>
      </c>
      <c r="W239" s="46">
        <f t="shared" si="48"/>
        <v>0</v>
      </c>
    </row>
    <row r="240" spans="1:23" x14ac:dyDescent="0.25">
      <c r="A240" s="57" t="s">
        <v>497</v>
      </c>
      <c r="B240" s="2" t="s">
        <v>498</v>
      </c>
      <c r="C240" s="61">
        <f>_xlfn.IFNA(IF(VLOOKUP(A240,'[2]Title IA 2021-22 F'!A:F,6,0)=0,0,$B$5),0)</f>
        <v>10000</v>
      </c>
      <c r="D240" s="67">
        <f>IFERROR(VLOOKUP(A240,'[2]Title IA 2021-22 F'!A:F,6,0)/'[2]Title IA 2021-22 F'!$F$3,0)</f>
        <v>4.6722375495366383E-2</v>
      </c>
      <c r="E240" s="61">
        <f t="shared" si="38"/>
        <v>938126.6</v>
      </c>
      <c r="F240" s="62"/>
      <c r="G240" s="61">
        <f t="shared" si="39"/>
        <v>0</v>
      </c>
      <c r="H240" s="61">
        <f t="shared" si="40"/>
        <v>909202.4</v>
      </c>
      <c r="I240" s="62"/>
      <c r="J240" s="61">
        <f t="shared" si="41"/>
        <v>0</v>
      </c>
      <c r="K240" s="61">
        <f t="shared" si="42"/>
        <v>909175</v>
      </c>
      <c r="L240" s="62"/>
      <c r="M240" s="61">
        <f t="shared" si="43"/>
        <v>0</v>
      </c>
      <c r="N240" s="61">
        <f t="shared" si="44"/>
        <v>909175</v>
      </c>
      <c r="Q240" s="69">
        <f>N240+88</f>
        <v>909263</v>
      </c>
      <c r="R240" s="63"/>
      <c r="S240" s="26">
        <f t="shared" si="45"/>
        <v>0</v>
      </c>
      <c r="T240" s="61">
        <f t="shared" si="46"/>
        <v>909263</v>
      </c>
      <c r="U240" s="26">
        <f>IFERROR(VLOOKUP(A240,'[2]SY 2021-22 Final'!$A$9:$T$350,20,0),0)</f>
        <v>941551</v>
      </c>
      <c r="V240" s="26">
        <f t="shared" si="47"/>
        <v>-32288</v>
      </c>
      <c r="W240" s="46">
        <f t="shared" si="48"/>
        <v>-3.4292353786465099E-2</v>
      </c>
    </row>
    <row r="241" spans="1:23" x14ac:dyDescent="0.25">
      <c r="A241" s="57" t="s">
        <v>499</v>
      </c>
      <c r="B241" s="2" t="s">
        <v>500</v>
      </c>
      <c r="C241" s="61">
        <f>_xlfn.IFNA(IF(VLOOKUP(A241,'[2]Title IA 2021-22 F'!A:F,6,0)=0,0,$B$5),0)</f>
        <v>10000</v>
      </c>
      <c r="D241" s="67">
        <f>IFERROR(VLOOKUP(A241,'[2]Title IA 2021-22 F'!A:F,6,0)/'[2]Title IA 2021-22 F'!$F$3,0)</f>
        <v>3.9280622344725217E-3</v>
      </c>
      <c r="E241" s="61">
        <f t="shared" si="38"/>
        <v>78870.499999999985</v>
      </c>
      <c r="F241" s="62"/>
      <c r="G241" s="61">
        <f t="shared" si="39"/>
        <v>0</v>
      </c>
      <c r="H241" s="61">
        <f t="shared" si="40"/>
        <v>76438.7</v>
      </c>
      <c r="I241" s="62"/>
      <c r="J241" s="61">
        <f t="shared" si="41"/>
        <v>0</v>
      </c>
      <c r="K241" s="61">
        <f t="shared" si="42"/>
        <v>76436</v>
      </c>
      <c r="L241" s="62"/>
      <c r="M241" s="61">
        <f t="shared" si="43"/>
        <v>0</v>
      </c>
      <c r="N241" s="61">
        <f t="shared" si="44"/>
        <v>76436</v>
      </c>
      <c r="Q241" s="61">
        <f t="shared" si="49"/>
        <v>76436</v>
      </c>
      <c r="R241" s="63"/>
      <c r="S241" s="26">
        <f t="shared" si="45"/>
        <v>0</v>
      </c>
      <c r="T241" s="61">
        <f t="shared" si="46"/>
        <v>76436</v>
      </c>
      <c r="U241" s="26">
        <f>IFERROR(VLOOKUP(A241,'[2]SY 2021-22 Final'!$A$9:$T$350,20,0),0)</f>
        <v>50616</v>
      </c>
      <c r="V241" s="26">
        <f t="shared" si="47"/>
        <v>25820</v>
      </c>
      <c r="W241" s="46">
        <f t="shared" si="48"/>
        <v>0.51011537853643119</v>
      </c>
    </row>
    <row r="242" spans="1:23" x14ac:dyDescent="0.25">
      <c r="A242" s="57" t="s">
        <v>501</v>
      </c>
      <c r="B242" s="2" t="s">
        <v>502</v>
      </c>
      <c r="C242" s="61">
        <f>_xlfn.IFNA(IF(VLOOKUP(A242,'[2]Title IA 2021-22 F'!A:F,6,0)=0,0,$B$5),0)</f>
        <v>10000</v>
      </c>
      <c r="D242" s="67">
        <f>IFERROR(VLOOKUP(A242,'[2]Title IA 2021-22 F'!A:F,6,0)/'[2]Title IA 2021-22 F'!$F$3,0)</f>
        <v>3.1564333100541206E-3</v>
      </c>
      <c r="E242" s="61">
        <f t="shared" si="38"/>
        <v>63377.199999999983</v>
      </c>
      <c r="F242" s="62"/>
      <c r="G242" s="61">
        <f t="shared" si="39"/>
        <v>0</v>
      </c>
      <c r="H242" s="61">
        <f t="shared" si="40"/>
        <v>61423.1</v>
      </c>
      <c r="I242" s="62"/>
      <c r="J242" s="61">
        <f t="shared" si="41"/>
        <v>0</v>
      </c>
      <c r="K242" s="61">
        <f t="shared" si="42"/>
        <v>61421</v>
      </c>
      <c r="L242" s="62"/>
      <c r="M242" s="61">
        <f t="shared" si="43"/>
        <v>0</v>
      </c>
      <c r="N242" s="61">
        <f t="shared" si="44"/>
        <v>61421</v>
      </c>
      <c r="Q242" s="61">
        <f t="shared" si="49"/>
        <v>61421</v>
      </c>
      <c r="R242" s="63"/>
      <c r="S242" s="26">
        <f t="shared" si="45"/>
        <v>0</v>
      </c>
      <c r="T242" s="61">
        <f t="shared" si="46"/>
        <v>61421</v>
      </c>
      <c r="U242" s="26">
        <f>IFERROR(VLOOKUP(A242,'[2]SY 2021-22 Final'!$A$9:$T$350,20,0),0)</f>
        <v>56393</v>
      </c>
      <c r="V242" s="26">
        <f t="shared" si="47"/>
        <v>5028</v>
      </c>
      <c r="W242" s="46">
        <f t="shared" si="48"/>
        <v>8.9160002127923674E-2</v>
      </c>
    </row>
    <row r="243" spans="1:23" x14ac:dyDescent="0.25">
      <c r="A243" s="57" t="s">
        <v>503</v>
      </c>
      <c r="B243" s="2" t="s">
        <v>504</v>
      </c>
      <c r="C243" s="61">
        <f>_xlfn.IFNA(IF(VLOOKUP(A243,'[2]Title IA 2021-22 F'!A:F,6,0)=0,0,$B$5),0)</f>
        <v>10000</v>
      </c>
      <c r="D243" s="67">
        <f>IFERROR(VLOOKUP(A243,'[2]Title IA 2021-22 F'!A:F,6,0)/'[2]Title IA 2021-22 F'!$F$3,0)</f>
        <v>4.5355477176208176E-4</v>
      </c>
      <c r="E243" s="61">
        <f t="shared" si="38"/>
        <v>9106.7999999999847</v>
      </c>
      <c r="F243" s="62"/>
      <c r="G243" s="61">
        <f t="shared" si="39"/>
        <v>10000</v>
      </c>
      <c r="H243" s="61">
        <f t="shared" si="40"/>
        <v>10000</v>
      </c>
      <c r="I243" s="62"/>
      <c r="J243" s="61">
        <f t="shared" si="41"/>
        <v>0</v>
      </c>
      <c r="K243" s="61">
        <f t="shared" si="42"/>
        <v>10000</v>
      </c>
      <c r="L243" s="62"/>
      <c r="M243" s="61">
        <f t="shared" si="43"/>
        <v>0</v>
      </c>
      <c r="N243" s="61">
        <f t="shared" si="44"/>
        <v>10000</v>
      </c>
      <c r="Q243" s="61">
        <f t="shared" si="49"/>
        <v>10000</v>
      </c>
      <c r="R243" s="63"/>
      <c r="S243" s="26">
        <f t="shared" si="45"/>
        <v>0</v>
      </c>
      <c r="T243" s="61">
        <f t="shared" si="46"/>
        <v>10000</v>
      </c>
      <c r="U243" s="26">
        <f>IFERROR(VLOOKUP(A243,'[2]SY 2021-22 Final'!$A$9:$T$350,20,0),0)</f>
        <v>10000</v>
      </c>
      <c r="V243" s="26">
        <f t="shared" si="47"/>
        <v>0</v>
      </c>
      <c r="W243" s="46">
        <f t="shared" si="48"/>
        <v>0</v>
      </c>
    </row>
    <row r="244" spans="1:23" x14ac:dyDescent="0.25">
      <c r="A244" s="57" t="s">
        <v>505</v>
      </c>
      <c r="B244" s="2" t="s">
        <v>506</v>
      </c>
      <c r="C244" s="61">
        <f>_xlfn.IFNA(IF(VLOOKUP(A244,'[2]Title IA 2021-22 F'!A:F,6,0)=0,0,$B$5),0)</f>
        <v>10000</v>
      </c>
      <c r="D244" s="67">
        <f>IFERROR(VLOOKUP(A244,'[2]Title IA 2021-22 F'!A:F,6,0)/'[2]Title IA 2021-22 F'!$F$3,0)</f>
        <v>3.296900332513529E-3</v>
      </c>
      <c r="E244" s="61">
        <f t="shared" si="38"/>
        <v>66197.599999999991</v>
      </c>
      <c r="F244" s="62"/>
      <c r="G244" s="61">
        <f t="shared" si="39"/>
        <v>0</v>
      </c>
      <c r="H244" s="61">
        <f t="shared" si="40"/>
        <v>64156.6</v>
      </c>
      <c r="I244" s="62"/>
      <c r="J244" s="61">
        <f t="shared" si="41"/>
        <v>0</v>
      </c>
      <c r="K244" s="61">
        <f t="shared" si="42"/>
        <v>64154</v>
      </c>
      <c r="L244" s="62"/>
      <c r="M244" s="61">
        <f t="shared" si="43"/>
        <v>0</v>
      </c>
      <c r="N244" s="61">
        <f t="shared" si="44"/>
        <v>64154</v>
      </c>
      <c r="Q244" s="61">
        <f t="shared" si="49"/>
        <v>64154</v>
      </c>
      <c r="R244" s="63"/>
      <c r="S244" s="26">
        <f t="shared" si="45"/>
        <v>0</v>
      </c>
      <c r="T244" s="61">
        <f t="shared" si="46"/>
        <v>64154</v>
      </c>
      <c r="U244" s="26">
        <f>IFERROR(VLOOKUP(A244,'[2]SY 2021-22 Final'!$A$9:$T$350,20,0),0)</f>
        <v>61448</v>
      </c>
      <c r="V244" s="26">
        <f t="shared" si="47"/>
        <v>2706</v>
      </c>
      <c r="W244" s="46">
        <f t="shared" si="48"/>
        <v>4.4037234735060542E-2</v>
      </c>
    </row>
    <row r="245" spans="1:23" x14ac:dyDescent="0.25">
      <c r="A245" s="57" t="s">
        <v>507</v>
      </c>
      <c r="B245" s="2" t="s">
        <v>508</v>
      </c>
      <c r="C245" s="61">
        <f>_xlfn.IFNA(IF(VLOOKUP(A245,'[2]Title IA 2021-22 F'!A:F,6,0)=0,0,$B$5),0)</f>
        <v>0</v>
      </c>
      <c r="D245" s="67">
        <f>IFERROR(VLOOKUP(A245,'[2]Title IA 2021-22 F'!A:F,6,0)/'[2]Title IA 2021-22 F'!$F$3,0)</f>
        <v>0</v>
      </c>
      <c r="E245" s="61">
        <f t="shared" si="38"/>
        <v>0</v>
      </c>
      <c r="F245" s="62"/>
      <c r="G245" s="61">
        <f t="shared" si="39"/>
        <v>0</v>
      </c>
      <c r="H245" s="61">
        <f t="shared" si="40"/>
        <v>0</v>
      </c>
      <c r="I245" s="62"/>
      <c r="J245" s="61">
        <f t="shared" si="41"/>
        <v>0</v>
      </c>
      <c r="K245" s="61">
        <f t="shared" si="42"/>
        <v>0</v>
      </c>
      <c r="L245" s="62"/>
      <c r="M245" s="61">
        <f t="shared" si="43"/>
        <v>0</v>
      </c>
      <c r="N245" s="61">
        <f t="shared" si="44"/>
        <v>0</v>
      </c>
      <c r="Q245" s="61">
        <f t="shared" si="49"/>
        <v>0</v>
      </c>
      <c r="R245" s="63"/>
      <c r="S245" s="26">
        <f t="shared" si="45"/>
        <v>0</v>
      </c>
      <c r="T245" s="61">
        <f t="shared" si="46"/>
        <v>0</v>
      </c>
      <c r="U245" s="26">
        <f>IFERROR(VLOOKUP(A245,'[2]SY 2021-22 Final'!$A$9:$T$350,20,0),0)</f>
        <v>0</v>
      </c>
      <c r="V245" s="26">
        <f t="shared" si="47"/>
        <v>0</v>
      </c>
      <c r="W245" s="46">
        <f t="shared" si="48"/>
        <v>0</v>
      </c>
    </row>
    <row r="246" spans="1:23" x14ac:dyDescent="0.25">
      <c r="A246" s="57" t="s">
        <v>509</v>
      </c>
      <c r="B246" s="2" t="s">
        <v>510</v>
      </c>
      <c r="C246" s="61">
        <f>_xlfn.IFNA(IF(VLOOKUP(A246,'[2]Title IA 2021-22 F'!A:F,6,0)=0,0,$B$5),0)</f>
        <v>10000</v>
      </c>
      <c r="D246" s="67">
        <f>IFERROR(VLOOKUP(A246,'[2]Title IA 2021-22 F'!A:F,6,0)/'[2]Title IA 2021-22 F'!$F$3,0)</f>
        <v>7.9478111108822955E-3</v>
      </c>
      <c r="E246" s="61">
        <f t="shared" si="38"/>
        <v>159581.99999999997</v>
      </c>
      <c r="F246" s="62"/>
      <c r="G246" s="61">
        <f t="shared" si="39"/>
        <v>0</v>
      </c>
      <c r="H246" s="61">
        <f t="shared" si="40"/>
        <v>154661.70000000001</v>
      </c>
      <c r="I246" s="62"/>
      <c r="J246" s="61">
        <f t="shared" si="41"/>
        <v>0</v>
      </c>
      <c r="K246" s="61">
        <f t="shared" si="42"/>
        <v>154657</v>
      </c>
      <c r="L246" s="62"/>
      <c r="M246" s="61">
        <f t="shared" si="43"/>
        <v>0</v>
      </c>
      <c r="N246" s="61">
        <f t="shared" si="44"/>
        <v>154657</v>
      </c>
      <c r="Q246" s="61">
        <f t="shared" si="49"/>
        <v>154657</v>
      </c>
      <c r="R246" s="63"/>
      <c r="S246" s="26">
        <f t="shared" si="45"/>
        <v>0</v>
      </c>
      <c r="T246" s="61">
        <f t="shared" si="46"/>
        <v>154657</v>
      </c>
      <c r="U246" s="26">
        <f>IFERROR(VLOOKUP(A246,'[2]SY 2021-22 Final'!$A$9:$T$350,20,0),0)</f>
        <v>93624</v>
      </c>
      <c r="V246" s="26">
        <f t="shared" si="47"/>
        <v>61033</v>
      </c>
      <c r="W246" s="46">
        <f t="shared" si="48"/>
        <v>0.65189481329573618</v>
      </c>
    </row>
    <row r="247" spans="1:23" x14ac:dyDescent="0.25">
      <c r="A247" s="57" t="s">
        <v>511</v>
      </c>
      <c r="B247" s="2" t="s">
        <v>512</v>
      </c>
      <c r="C247" s="61">
        <f>_xlfn.IFNA(IF(VLOOKUP(A247,'[2]Title IA 2021-22 F'!A:F,6,0)=0,0,$B$5),0)</f>
        <v>10000</v>
      </c>
      <c r="D247" s="67">
        <f>IFERROR(VLOOKUP(A247,'[2]Title IA 2021-22 F'!A:F,6,0)/'[2]Title IA 2021-22 F'!$F$3,0)</f>
        <v>3.8535860817366279E-3</v>
      </c>
      <c r="E247" s="61">
        <f t="shared" si="38"/>
        <v>77375.099999999991</v>
      </c>
      <c r="F247" s="62"/>
      <c r="G247" s="61">
        <f t="shared" si="39"/>
        <v>0</v>
      </c>
      <c r="H247" s="61">
        <f t="shared" si="40"/>
        <v>74989.399999999994</v>
      </c>
      <c r="I247" s="62"/>
      <c r="J247" s="61">
        <f t="shared" si="41"/>
        <v>0</v>
      </c>
      <c r="K247" s="61">
        <f t="shared" si="42"/>
        <v>74987</v>
      </c>
      <c r="L247" s="62"/>
      <c r="M247" s="61">
        <f t="shared" si="43"/>
        <v>0</v>
      </c>
      <c r="N247" s="61">
        <f t="shared" si="44"/>
        <v>74987</v>
      </c>
      <c r="Q247" s="61">
        <f t="shared" si="49"/>
        <v>74987</v>
      </c>
      <c r="R247" s="63"/>
      <c r="S247" s="26">
        <f t="shared" si="45"/>
        <v>0</v>
      </c>
      <c r="T247" s="61">
        <f t="shared" si="46"/>
        <v>74987</v>
      </c>
      <c r="U247" s="26">
        <f>IFERROR(VLOOKUP(A247,'[2]SY 2021-22 Final'!$A$9:$T$350,20,0),0)</f>
        <v>72417</v>
      </c>
      <c r="V247" s="26">
        <f t="shared" si="47"/>
        <v>2570</v>
      </c>
      <c r="W247" s="46">
        <f t="shared" si="48"/>
        <v>3.5488904538989466E-2</v>
      </c>
    </row>
    <row r="248" spans="1:23" x14ac:dyDescent="0.25">
      <c r="A248" s="57" t="s">
        <v>513</v>
      </c>
      <c r="B248" s="2" t="s">
        <v>514</v>
      </c>
      <c r="C248" s="61">
        <f>_xlfn.IFNA(IF(VLOOKUP(A248,'[2]Title IA 2021-22 F'!A:F,6,0)=0,0,$B$5),0)</f>
        <v>10000</v>
      </c>
      <c r="D248" s="67">
        <f>IFERROR(VLOOKUP(A248,'[2]Title IA 2021-22 F'!A:F,6,0)/'[2]Title IA 2021-22 F'!$F$3,0)</f>
        <v>6.2348036158821942E-5</v>
      </c>
      <c r="E248" s="61">
        <f t="shared" si="38"/>
        <v>1251.7999999999852</v>
      </c>
      <c r="F248" s="62"/>
      <c r="G248" s="61">
        <f t="shared" si="39"/>
        <v>10000</v>
      </c>
      <c r="H248" s="61">
        <f t="shared" si="40"/>
        <v>10000</v>
      </c>
      <c r="I248" s="62"/>
      <c r="J248" s="61">
        <f t="shared" si="41"/>
        <v>0</v>
      </c>
      <c r="K248" s="61">
        <f t="shared" si="42"/>
        <v>10000</v>
      </c>
      <c r="L248" s="62"/>
      <c r="M248" s="61">
        <f t="shared" si="43"/>
        <v>0</v>
      </c>
      <c r="N248" s="61">
        <f t="shared" si="44"/>
        <v>10000</v>
      </c>
      <c r="Q248" s="61">
        <f t="shared" si="49"/>
        <v>10000</v>
      </c>
      <c r="R248" s="63"/>
      <c r="S248" s="26">
        <f t="shared" si="45"/>
        <v>0</v>
      </c>
      <c r="T248" s="61">
        <f t="shared" si="46"/>
        <v>10000</v>
      </c>
      <c r="U248" s="26">
        <f>IFERROR(VLOOKUP(A248,'[2]SY 2021-22 Final'!$A$9:$T$350,20,0),0)</f>
        <v>10000</v>
      </c>
      <c r="V248" s="26">
        <f t="shared" si="47"/>
        <v>0</v>
      </c>
      <c r="W248" s="46">
        <f t="shared" si="48"/>
        <v>0</v>
      </c>
    </row>
    <row r="249" spans="1:23" x14ac:dyDescent="0.25">
      <c r="A249" s="57" t="s">
        <v>515</v>
      </c>
      <c r="B249" s="2" t="s">
        <v>516</v>
      </c>
      <c r="C249" s="61">
        <f>_xlfn.IFNA(IF(VLOOKUP(A249,'[2]Title IA 2021-22 F'!A:F,6,0)=0,0,$B$5),0)</f>
        <v>0</v>
      </c>
      <c r="D249" s="67">
        <f>IFERROR(VLOOKUP(A249,'[2]Title IA 2021-22 F'!A:F,6,0)/'[2]Title IA 2021-22 F'!$F$3,0)</f>
        <v>0</v>
      </c>
      <c r="E249" s="61">
        <f t="shared" si="38"/>
        <v>0</v>
      </c>
      <c r="F249" s="62"/>
      <c r="G249" s="61">
        <f t="shared" si="39"/>
        <v>0</v>
      </c>
      <c r="H249" s="61">
        <f t="shared" si="40"/>
        <v>0</v>
      </c>
      <c r="I249" s="62"/>
      <c r="J249" s="61">
        <f t="shared" si="41"/>
        <v>0</v>
      </c>
      <c r="K249" s="61">
        <f t="shared" si="42"/>
        <v>0</v>
      </c>
      <c r="L249" s="62"/>
      <c r="M249" s="61">
        <f t="shared" si="43"/>
        <v>0</v>
      </c>
      <c r="N249" s="61">
        <f t="shared" si="44"/>
        <v>0</v>
      </c>
      <c r="Q249" s="61">
        <f t="shared" si="49"/>
        <v>0</v>
      </c>
      <c r="R249" s="63"/>
      <c r="S249" s="26">
        <f t="shared" si="45"/>
        <v>0</v>
      </c>
      <c r="T249" s="61">
        <f t="shared" si="46"/>
        <v>0</v>
      </c>
      <c r="U249" s="26">
        <f>IFERROR(VLOOKUP(A249,'[2]SY 2021-22 Final'!$A$9:$T$350,20,0),0)</f>
        <v>0</v>
      </c>
      <c r="V249" s="26">
        <f t="shared" si="47"/>
        <v>0</v>
      </c>
      <c r="W249" s="46">
        <f t="shared" si="48"/>
        <v>0</v>
      </c>
    </row>
    <row r="250" spans="1:23" x14ac:dyDescent="0.25">
      <c r="A250" s="57" t="s">
        <v>517</v>
      </c>
      <c r="B250" s="2" t="s">
        <v>518</v>
      </c>
      <c r="C250" s="61">
        <f>_xlfn.IFNA(IF(VLOOKUP(A250,'[2]Title IA 2021-22 F'!A:F,6,0)=0,0,$B$5),0)</f>
        <v>10000</v>
      </c>
      <c r="D250" s="67">
        <f>IFERROR(VLOOKUP(A250,'[2]Title IA 2021-22 F'!A:F,6,0)/'[2]Title IA 2021-22 F'!$F$3,0)</f>
        <v>1.3864160695745223E-3</v>
      </c>
      <c r="E250" s="61">
        <f t="shared" si="38"/>
        <v>27837.399999999987</v>
      </c>
      <c r="F250" s="62"/>
      <c r="G250" s="61">
        <f t="shared" si="39"/>
        <v>0</v>
      </c>
      <c r="H250" s="61">
        <f t="shared" si="40"/>
        <v>26979.1</v>
      </c>
      <c r="I250" s="62"/>
      <c r="J250" s="61">
        <f t="shared" si="41"/>
        <v>0</v>
      </c>
      <c r="K250" s="61">
        <f t="shared" si="42"/>
        <v>26978</v>
      </c>
      <c r="L250" s="62"/>
      <c r="M250" s="61">
        <f t="shared" si="43"/>
        <v>0</v>
      </c>
      <c r="N250" s="61">
        <f t="shared" si="44"/>
        <v>26978</v>
      </c>
      <c r="Q250" s="61">
        <f t="shared" si="49"/>
        <v>26978</v>
      </c>
      <c r="R250" s="63"/>
      <c r="S250" s="26">
        <f t="shared" si="45"/>
        <v>0</v>
      </c>
      <c r="T250" s="61">
        <f t="shared" si="46"/>
        <v>26978</v>
      </c>
      <c r="U250" s="26">
        <f>IFERROR(VLOOKUP(A250,'[2]SY 2021-22 Final'!$A$9:$T$350,20,0),0)</f>
        <v>23298</v>
      </c>
      <c r="V250" s="26">
        <f t="shared" si="47"/>
        <v>3680</v>
      </c>
      <c r="W250" s="46">
        <f t="shared" si="48"/>
        <v>0.15795347240106447</v>
      </c>
    </row>
    <row r="251" spans="1:23" x14ac:dyDescent="0.25">
      <c r="A251" s="68" t="s">
        <v>519</v>
      </c>
      <c r="B251" s="2" t="s">
        <v>520</v>
      </c>
      <c r="C251" s="61">
        <f>_xlfn.IFNA(IF(VLOOKUP(A251,'[2]Title IA 2021-22 F'!A:F,6,0)=0,0,$B$5),0)</f>
        <v>10000</v>
      </c>
      <c r="D251" s="67">
        <f>IFERROR(VLOOKUP(A251,'[2]Title IA 2021-22 F'!A:F,6,0)/'[2]Title IA 2021-22 F'!$F$3,0)</f>
        <v>2.0091806603525549E-3</v>
      </c>
      <c r="E251" s="61">
        <f t="shared" si="38"/>
        <v>40341.799999999988</v>
      </c>
      <c r="F251" s="62"/>
      <c r="G251" s="61">
        <f t="shared" si="39"/>
        <v>0</v>
      </c>
      <c r="H251" s="61">
        <f t="shared" si="40"/>
        <v>39097.9</v>
      </c>
      <c r="I251" s="62"/>
      <c r="J251" s="61">
        <f t="shared" si="41"/>
        <v>0</v>
      </c>
      <c r="K251" s="61">
        <f t="shared" si="42"/>
        <v>39096</v>
      </c>
      <c r="L251" s="62"/>
      <c r="M251" s="61">
        <f t="shared" si="43"/>
        <v>0</v>
      </c>
      <c r="N251" s="61">
        <f t="shared" si="44"/>
        <v>39096</v>
      </c>
      <c r="Q251" s="61">
        <f t="shared" si="49"/>
        <v>39096</v>
      </c>
      <c r="R251" s="63"/>
      <c r="S251" s="26">
        <f t="shared" si="45"/>
        <v>0</v>
      </c>
      <c r="T251" s="61">
        <f t="shared" si="46"/>
        <v>39096</v>
      </c>
      <c r="U251" s="26">
        <f>IFERROR(VLOOKUP(A251,'[2]SY 2021-22 Final'!$A$9:$T$350,20,0),0)</f>
        <v>37447</v>
      </c>
      <c r="V251" s="26">
        <f t="shared" si="47"/>
        <v>1649</v>
      </c>
      <c r="W251" s="46">
        <f t="shared" si="48"/>
        <v>4.4035570272652015E-2</v>
      </c>
    </row>
    <row r="252" spans="1:23" x14ac:dyDescent="0.25">
      <c r="A252" s="57" t="s">
        <v>521</v>
      </c>
      <c r="B252" s="2" t="s">
        <v>522</v>
      </c>
      <c r="C252" s="61">
        <f>_xlfn.IFNA(IF(VLOOKUP(A252,'[2]Title IA 2021-22 F'!A:F,6,0)=0,0,$B$5),0)</f>
        <v>10000</v>
      </c>
      <c r="D252" s="67">
        <f>IFERROR(VLOOKUP(A252,'[2]Title IA 2021-22 F'!A:F,6,0)/'[2]Title IA 2021-22 F'!$F$3,0)</f>
        <v>6.641833284982149E-4</v>
      </c>
      <c r="E252" s="61">
        <f t="shared" si="38"/>
        <v>13335.899999999985</v>
      </c>
      <c r="F252" s="62"/>
      <c r="G252" s="61">
        <f t="shared" si="39"/>
        <v>0</v>
      </c>
      <c r="H252" s="61">
        <f t="shared" si="40"/>
        <v>12924.7</v>
      </c>
      <c r="I252" s="62"/>
      <c r="J252" s="61">
        <f t="shared" si="41"/>
        <v>0</v>
      </c>
      <c r="K252" s="61">
        <f t="shared" si="42"/>
        <v>12924</v>
      </c>
      <c r="L252" s="62"/>
      <c r="M252" s="61">
        <f t="shared" si="43"/>
        <v>0</v>
      </c>
      <c r="N252" s="61">
        <f t="shared" si="44"/>
        <v>12924</v>
      </c>
      <c r="Q252" s="61">
        <f t="shared" si="49"/>
        <v>12924</v>
      </c>
      <c r="R252" s="63"/>
      <c r="S252" s="26">
        <f t="shared" si="45"/>
        <v>0</v>
      </c>
      <c r="T252" s="61">
        <f t="shared" si="46"/>
        <v>12924</v>
      </c>
      <c r="U252" s="26">
        <f>IFERROR(VLOOKUP(A252,'[2]SY 2021-22 Final'!$A$9:$T$350,20,0),0)</f>
        <v>13199</v>
      </c>
      <c r="V252" s="26">
        <f t="shared" si="47"/>
        <v>-275</v>
      </c>
      <c r="W252" s="46">
        <f t="shared" si="48"/>
        <v>-2.0834911735737555E-2</v>
      </c>
    </row>
    <row r="253" spans="1:23" x14ac:dyDescent="0.25">
      <c r="A253" s="57" t="s">
        <v>523</v>
      </c>
      <c r="B253" s="2" t="s">
        <v>524</v>
      </c>
      <c r="C253" s="61">
        <f>_xlfn.IFNA(IF(VLOOKUP(A253,'[2]Title IA 2021-22 F'!A:F,6,0)=0,0,$B$5),0)</f>
        <v>10000</v>
      </c>
      <c r="D253" s="67">
        <f>IFERROR(VLOOKUP(A253,'[2]Title IA 2021-22 F'!A:F,6,0)/'[2]Title IA 2021-22 F'!$F$3,0)</f>
        <v>8.010275109909807E-4</v>
      </c>
      <c r="E253" s="61">
        <f t="shared" si="38"/>
        <v>16083.599999999986</v>
      </c>
      <c r="F253" s="62"/>
      <c r="G253" s="61">
        <f t="shared" si="39"/>
        <v>0</v>
      </c>
      <c r="H253" s="61">
        <f t="shared" si="40"/>
        <v>15587.7</v>
      </c>
      <c r="I253" s="62"/>
      <c r="J253" s="61">
        <f t="shared" si="41"/>
        <v>0</v>
      </c>
      <c r="K253" s="61">
        <f t="shared" si="42"/>
        <v>15587</v>
      </c>
      <c r="L253" s="62"/>
      <c r="M253" s="61">
        <f t="shared" si="43"/>
        <v>0</v>
      </c>
      <c r="N253" s="61">
        <f t="shared" si="44"/>
        <v>15587</v>
      </c>
      <c r="Q253" s="61">
        <f t="shared" si="49"/>
        <v>15587</v>
      </c>
      <c r="R253" s="63"/>
      <c r="S253" s="26">
        <f t="shared" si="45"/>
        <v>0</v>
      </c>
      <c r="T253" s="61">
        <f t="shared" si="46"/>
        <v>15587</v>
      </c>
      <c r="U253" s="26">
        <f>IFERROR(VLOOKUP(A253,'[2]SY 2021-22 Final'!$A$9:$T$350,20,0),0)</f>
        <v>17403</v>
      </c>
      <c r="V253" s="26">
        <f t="shared" si="47"/>
        <v>-1816</v>
      </c>
      <c r="W253" s="46">
        <f t="shared" si="48"/>
        <v>-0.10434982474286042</v>
      </c>
    </row>
    <row r="254" spans="1:23" x14ac:dyDescent="0.25">
      <c r="A254" s="57" t="s">
        <v>525</v>
      </c>
      <c r="B254" s="2" t="s">
        <v>526</v>
      </c>
      <c r="C254" s="61">
        <f>_xlfn.IFNA(IF(VLOOKUP(A254,'[2]Title IA 2021-22 F'!A:F,6,0)=0,0,$B$5),0)</f>
        <v>10000</v>
      </c>
      <c r="D254" s="67">
        <f>IFERROR(VLOOKUP(A254,'[2]Title IA 2021-22 F'!A:F,6,0)/'[2]Title IA 2021-22 F'!$F$3,0)</f>
        <v>7.1567604053182172E-3</v>
      </c>
      <c r="E254" s="61">
        <f t="shared" si="38"/>
        <v>143698.69999999998</v>
      </c>
      <c r="F254" s="62"/>
      <c r="G254" s="61">
        <f t="shared" si="39"/>
        <v>0</v>
      </c>
      <c r="H254" s="61">
        <f t="shared" si="40"/>
        <v>139268.20000000001</v>
      </c>
      <c r="I254" s="62"/>
      <c r="J254" s="61">
        <f t="shared" si="41"/>
        <v>0</v>
      </c>
      <c r="K254" s="61">
        <f t="shared" si="42"/>
        <v>139264</v>
      </c>
      <c r="L254" s="62"/>
      <c r="M254" s="61">
        <f t="shared" si="43"/>
        <v>0</v>
      </c>
      <c r="N254" s="61">
        <f t="shared" si="44"/>
        <v>139264</v>
      </c>
      <c r="Q254" s="61">
        <f t="shared" si="49"/>
        <v>139264</v>
      </c>
      <c r="R254" s="63"/>
      <c r="S254" s="26">
        <f t="shared" si="45"/>
        <v>0</v>
      </c>
      <c r="T254" s="61">
        <f t="shared" si="46"/>
        <v>139264</v>
      </c>
      <c r="U254" s="26">
        <f>IFERROR(VLOOKUP(A254,'[2]SY 2021-22 Final'!$A$9:$T$350,20,0),0)</f>
        <v>133390</v>
      </c>
      <c r="V254" s="26">
        <f t="shared" si="47"/>
        <v>5874</v>
      </c>
      <c r="W254" s="46">
        <f t="shared" si="48"/>
        <v>4.4036284579053904E-2</v>
      </c>
    </row>
    <row r="255" spans="1:23" x14ac:dyDescent="0.25">
      <c r="A255" s="57" t="s">
        <v>527</v>
      </c>
      <c r="B255" s="2" t="s">
        <v>528</v>
      </c>
      <c r="C255" s="61">
        <f>_xlfn.IFNA(IF(VLOOKUP(A255,'[2]Title IA 2021-22 F'!A:F,6,0)=0,0,$B$5),0)</f>
        <v>10000</v>
      </c>
      <c r="D255" s="67">
        <f>IFERROR(VLOOKUP(A255,'[2]Title IA 2021-22 F'!A:F,6,0)/'[2]Title IA 2021-22 F'!$F$3,0)</f>
        <v>7.5273497426124158E-4</v>
      </c>
      <c r="E255" s="61">
        <f t="shared" si="38"/>
        <v>15113.899999999985</v>
      </c>
      <c r="F255" s="62"/>
      <c r="G255" s="61">
        <f t="shared" si="39"/>
        <v>0</v>
      </c>
      <c r="H255" s="61">
        <f t="shared" si="40"/>
        <v>14647.9</v>
      </c>
      <c r="I255" s="62"/>
      <c r="J255" s="61">
        <f t="shared" si="41"/>
        <v>0</v>
      </c>
      <c r="K255" s="61">
        <f t="shared" si="42"/>
        <v>14647</v>
      </c>
      <c r="L255" s="62"/>
      <c r="M255" s="61">
        <f t="shared" si="43"/>
        <v>0</v>
      </c>
      <c r="N255" s="61">
        <f t="shared" si="44"/>
        <v>14647</v>
      </c>
      <c r="Q255" s="61">
        <f t="shared" si="49"/>
        <v>14647</v>
      </c>
      <c r="R255" s="63"/>
      <c r="S255" s="26">
        <f t="shared" si="45"/>
        <v>0</v>
      </c>
      <c r="T255" s="61">
        <f t="shared" si="46"/>
        <v>14647</v>
      </c>
      <c r="U255" s="26">
        <f>IFERROR(VLOOKUP(A255,'[2]SY 2021-22 Final'!$A$9:$T$350,20,0),0)</f>
        <v>13362</v>
      </c>
      <c r="V255" s="26">
        <f t="shared" si="47"/>
        <v>1285</v>
      </c>
      <c r="W255" s="46">
        <f t="shared" si="48"/>
        <v>9.6168238287681479E-2</v>
      </c>
    </row>
    <row r="256" spans="1:23" x14ac:dyDescent="0.25">
      <c r="A256" s="57" t="s">
        <v>529</v>
      </c>
      <c r="B256" s="2" t="s">
        <v>530</v>
      </c>
      <c r="C256" s="61">
        <f>_xlfn.IFNA(IF(VLOOKUP(A256,'[2]Title IA 2021-22 F'!A:F,6,0)=0,0,$B$5),0)</f>
        <v>10000</v>
      </c>
      <c r="D256" s="67">
        <f>IFERROR(VLOOKUP(A256,'[2]Title IA 2021-22 F'!A:F,6,0)/'[2]Title IA 2021-22 F'!$F$3,0)</f>
        <v>3.463251067008344E-4</v>
      </c>
      <c r="E256" s="61">
        <f t="shared" si="38"/>
        <v>6953.6999999999853</v>
      </c>
      <c r="F256" s="62"/>
      <c r="G256" s="61">
        <f t="shared" si="39"/>
        <v>10000</v>
      </c>
      <c r="H256" s="61">
        <f t="shared" si="40"/>
        <v>10000</v>
      </c>
      <c r="I256" s="62"/>
      <c r="J256" s="61">
        <f t="shared" si="41"/>
        <v>0</v>
      </c>
      <c r="K256" s="61">
        <f t="shared" si="42"/>
        <v>10000</v>
      </c>
      <c r="L256" s="62"/>
      <c r="M256" s="61">
        <f t="shared" si="43"/>
        <v>0</v>
      </c>
      <c r="N256" s="61">
        <f t="shared" si="44"/>
        <v>10000</v>
      </c>
      <c r="Q256" s="61">
        <f t="shared" si="49"/>
        <v>10000</v>
      </c>
      <c r="R256" s="63"/>
      <c r="S256" s="26">
        <f t="shared" si="45"/>
        <v>0</v>
      </c>
      <c r="T256" s="61">
        <f t="shared" si="46"/>
        <v>10000</v>
      </c>
      <c r="U256" s="26">
        <f>IFERROR(VLOOKUP(A256,'[2]SY 2021-22 Final'!$A$9:$T$350,20,0),0)</f>
        <v>10000</v>
      </c>
      <c r="V256" s="26">
        <f t="shared" si="47"/>
        <v>0</v>
      </c>
      <c r="W256" s="46">
        <f t="shared" si="48"/>
        <v>0</v>
      </c>
    </row>
    <row r="257" spans="1:23" x14ac:dyDescent="0.25">
      <c r="A257" s="57" t="s">
        <v>531</v>
      </c>
      <c r="B257" s="2" t="s">
        <v>532</v>
      </c>
      <c r="C257" s="61">
        <f>_xlfn.IFNA(IF(VLOOKUP(A257,'[2]Title IA 2021-22 F'!A:F,6,0)=0,0,$B$5),0)</f>
        <v>10000</v>
      </c>
      <c r="D257" s="67">
        <f>IFERROR(VLOOKUP(A257,'[2]Title IA 2021-22 F'!A:F,6,0)/'[2]Title IA 2021-22 F'!$F$3,0)</f>
        <v>4.5201890354708424E-2</v>
      </c>
      <c r="E257" s="61">
        <f t="shared" si="38"/>
        <v>907597.2</v>
      </c>
      <c r="F257" s="62"/>
      <c r="G257" s="61">
        <f t="shared" si="39"/>
        <v>0</v>
      </c>
      <c r="H257" s="61">
        <f t="shared" si="40"/>
        <v>879614.3</v>
      </c>
      <c r="I257" s="62"/>
      <c r="J257" s="61">
        <f t="shared" si="41"/>
        <v>0</v>
      </c>
      <c r="K257" s="61">
        <f t="shared" si="42"/>
        <v>879588</v>
      </c>
      <c r="L257" s="62"/>
      <c r="M257" s="61">
        <f t="shared" si="43"/>
        <v>0</v>
      </c>
      <c r="N257" s="61">
        <f t="shared" si="44"/>
        <v>879588</v>
      </c>
      <c r="Q257" s="61">
        <f t="shared" si="49"/>
        <v>879588</v>
      </c>
      <c r="R257" s="63"/>
      <c r="S257" s="26">
        <f t="shared" si="45"/>
        <v>0</v>
      </c>
      <c r="T257" s="61">
        <f t="shared" si="46"/>
        <v>879588</v>
      </c>
      <c r="U257" s="26">
        <f>IFERROR(VLOOKUP(A257,'[2]SY 2021-22 Final'!$A$9:$T$350,20,0),0)</f>
        <v>805810</v>
      </c>
      <c r="V257" s="26">
        <f t="shared" si="47"/>
        <v>73778</v>
      </c>
      <c r="W257" s="46">
        <f t="shared" si="48"/>
        <v>9.1557563197279757E-2</v>
      </c>
    </row>
    <row r="258" spans="1:23" x14ac:dyDescent="0.25">
      <c r="A258" s="57" t="s">
        <v>533</v>
      </c>
      <c r="B258" s="2" t="s">
        <v>534</v>
      </c>
      <c r="C258" s="61">
        <f>_xlfn.IFNA(IF(VLOOKUP(A258,'[2]Title IA 2021-22 F'!A:F,6,0)=0,0,$B$5),0)</f>
        <v>10000</v>
      </c>
      <c r="D258" s="67">
        <f>IFERROR(VLOOKUP(A258,'[2]Title IA 2021-22 F'!A:F,6,0)/'[2]Title IA 2021-22 F'!$F$3,0)</f>
        <v>7.2608350806071891E-4</v>
      </c>
      <c r="E258" s="61">
        <f t="shared" si="38"/>
        <v>14578.799999999985</v>
      </c>
      <c r="F258" s="62"/>
      <c r="G258" s="61">
        <f t="shared" si="39"/>
        <v>0</v>
      </c>
      <c r="H258" s="61">
        <f t="shared" si="40"/>
        <v>14129.3</v>
      </c>
      <c r="I258" s="62"/>
      <c r="J258" s="61">
        <f t="shared" si="41"/>
        <v>0</v>
      </c>
      <c r="K258" s="61">
        <f t="shared" si="42"/>
        <v>14128</v>
      </c>
      <c r="L258" s="62"/>
      <c r="M258" s="61">
        <f t="shared" si="43"/>
        <v>0</v>
      </c>
      <c r="N258" s="61">
        <f t="shared" si="44"/>
        <v>14128</v>
      </c>
      <c r="Q258" s="61">
        <f t="shared" si="49"/>
        <v>14128</v>
      </c>
      <c r="R258" s="63"/>
      <c r="S258" s="26">
        <f t="shared" si="45"/>
        <v>0</v>
      </c>
      <c r="T258" s="61">
        <f t="shared" si="46"/>
        <v>14128</v>
      </c>
      <c r="U258" s="26">
        <f>IFERROR(VLOOKUP(A258,'[2]SY 2021-22 Final'!$A$9:$T$350,20,0),0)</f>
        <v>10000</v>
      </c>
      <c r="V258" s="26">
        <f t="shared" si="47"/>
        <v>4128</v>
      </c>
      <c r="W258" s="46">
        <f t="shared" si="48"/>
        <v>0.4128</v>
      </c>
    </row>
    <row r="259" spans="1:23" x14ac:dyDescent="0.25">
      <c r="A259" s="57" t="s">
        <v>535</v>
      </c>
      <c r="B259" s="2" t="s">
        <v>536</v>
      </c>
      <c r="C259" s="61">
        <f>_xlfn.IFNA(IF(VLOOKUP(A259,'[2]Title IA 2021-22 F'!A:F,6,0)=0,0,$B$5),0)</f>
        <v>10000</v>
      </c>
      <c r="D259" s="67">
        <f>IFERROR(VLOOKUP(A259,'[2]Title IA 2021-22 F'!A:F,6,0)/'[2]Title IA 2021-22 F'!$F$3,0)</f>
        <v>1.0263913494898934E-4</v>
      </c>
      <c r="E259" s="61">
        <f t="shared" si="38"/>
        <v>2060.7999999999856</v>
      </c>
      <c r="F259" s="62"/>
      <c r="G259" s="61">
        <f t="shared" si="39"/>
        <v>10000</v>
      </c>
      <c r="H259" s="61">
        <f t="shared" si="40"/>
        <v>10000</v>
      </c>
      <c r="I259" s="62"/>
      <c r="J259" s="61">
        <f t="shared" si="41"/>
        <v>0</v>
      </c>
      <c r="K259" s="61">
        <f t="shared" si="42"/>
        <v>10000</v>
      </c>
      <c r="L259" s="62"/>
      <c r="M259" s="61">
        <f t="shared" si="43"/>
        <v>0</v>
      </c>
      <c r="N259" s="61">
        <f t="shared" si="44"/>
        <v>10000</v>
      </c>
      <c r="Q259" s="61">
        <f t="shared" si="49"/>
        <v>10000</v>
      </c>
      <c r="R259" s="63"/>
      <c r="S259" s="26">
        <f t="shared" si="45"/>
        <v>0</v>
      </c>
      <c r="T259" s="61">
        <f t="shared" si="46"/>
        <v>10000</v>
      </c>
      <c r="U259" s="26">
        <f>IFERROR(VLOOKUP(A259,'[2]SY 2021-22 Final'!$A$9:$T$350,20,0),0)</f>
        <v>10000</v>
      </c>
      <c r="V259" s="26">
        <f t="shared" si="47"/>
        <v>0</v>
      </c>
      <c r="W259" s="46">
        <f t="shared" si="48"/>
        <v>0</v>
      </c>
    </row>
    <row r="260" spans="1:23" x14ac:dyDescent="0.25">
      <c r="A260" s="57" t="s">
        <v>537</v>
      </c>
      <c r="B260" s="2" t="s">
        <v>538</v>
      </c>
      <c r="C260" s="61">
        <f>_xlfn.IFNA(IF(VLOOKUP(A260,'[2]Title IA 2021-22 F'!A:F,6,0)=0,0,$B$5),0)</f>
        <v>10000</v>
      </c>
      <c r="D260" s="67">
        <f>IFERROR(VLOOKUP(A260,'[2]Title IA 2021-22 F'!A:F,6,0)/'[2]Title IA 2021-22 F'!$F$3,0)</f>
        <v>1.7027347843220602E-4</v>
      </c>
      <c r="E260" s="61">
        <f t="shared" si="38"/>
        <v>3418.7999999999856</v>
      </c>
      <c r="F260" s="62"/>
      <c r="G260" s="61">
        <f t="shared" si="39"/>
        <v>10000</v>
      </c>
      <c r="H260" s="61">
        <f t="shared" si="40"/>
        <v>10000</v>
      </c>
      <c r="I260" s="62"/>
      <c r="J260" s="61">
        <f t="shared" si="41"/>
        <v>0</v>
      </c>
      <c r="K260" s="61">
        <f t="shared" si="42"/>
        <v>10000</v>
      </c>
      <c r="L260" s="62"/>
      <c r="M260" s="61">
        <f t="shared" si="43"/>
        <v>0</v>
      </c>
      <c r="N260" s="61">
        <f t="shared" si="44"/>
        <v>10000</v>
      </c>
      <c r="Q260" s="61">
        <f t="shared" si="49"/>
        <v>10000</v>
      </c>
      <c r="R260" s="63"/>
      <c r="S260" s="26">
        <f t="shared" si="45"/>
        <v>0</v>
      </c>
      <c r="T260" s="61">
        <f t="shared" si="46"/>
        <v>10000</v>
      </c>
      <c r="U260" s="26">
        <f>IFERROR(VLOOKUP(A260,'[2]SY 2021-22 Final'!$A$9:$T$350,20,0),0)</f>
        <v>10000</v>
      </c>
      <c r="V260" s="26">
        <f t="shared" si="47"/>
        <v>0</v>
      </c>
      <c r="W260" s="46">
        <f t="shared" si="48"/>
        <v>0</v>
      </c>
    </row>
    <row r="261" spans="1:23" x14ac:dyDescent="0.25">
      <c r="A261" s="57" t="s">
        <v>539</v>
      </c>
      <c r="B261" s="2" t="s">
        <v>540</v>
      </c>
      <c r="C261" s="61">
        <f>_xlfn.IFNA(IF(VLOOKUP(A261,'[2]Title IA 2021-22 F'!A:F,6,0)=0,0,$B$5),0)</f>
        <v>10000</v>
      </c>
      <c r="D261" s="67">
        <f>IFERROR(VLOOKUP(A261,'[2]Title IA 2021-22 F'!A:F,6,0)/'[2]Title IA 2021-22 F'!$F$3,0)</f>
        <v>2.298735944750491E-3</v>
      </c>
      <c r="E261" s="61">
        <f t="shared" si="38"/>
        <v>46155.699999999983</v>
      </c>
      <c r="F261" s="62"/>
      <c r="G261" s="61">
        <f t="shared" si="39"/>
        <v>0</v>
      </c>
      <c r="H261" s="61">
        <f t="shared" si="40"/>
        <v>44732.6</v>
      </c>
      <c r="I261" s="62"/>
      <c r="J261" s="61">
        <f t="shared" si="41"/>
        <v>0</v>
      </c>
      <c r="K261" s="61">
        <f t="shared" si="42"/>
        <v>44731</v>
      </c>
      <c r="L261" s="62"/>
      <c r="M261" s="61">
        <f t="shared" si="43"/>
        <v>0</v>
      </c>
      <c r="N261" s="61">
        <f t="shared" si="44"/>
        <v>44731</v>
      </c>
      <c r="Q261" s="61">
        <f t="shared" si="49"/>
        <v>44731</v>
      </c>
      <c r="R261" s="63"/>
      <c r="S261" s="26">
        <f t="shared" si="45"/>
        <v>0</v>
      </c>
      <c r="T261" s="61">
        <f t="shared" si="46"/>
        <v>44731</v>
      </c>
      <c r="U261" s="26">
        <f>IFERROR(VLOOKUP(A261,'[2]SY 2021-22 Final'!$A$9:$T$350,20,0),0)</f>
        <v>33323</v>
      </c>
      <c r="V261" s="26">
        <f t="shared" si="47"/>
        <v>11408</v>
      </c>
      <c r="W261" s="46">
        <f t="shared" si="48"/>
        <v>0.34234612729946284</v>
      </c>
    </row>
    <row r="262" spans="1:23" x14ac:dyDescent="0.25">
      <c r="A262" s="57" t="s">
        <v>541</v>
      </c>
      <c r="B262" s="2" t="s">
        <v>542</v>
      </c>
      <c r="C262" s="61">
        <f>_xlfn.IFNA(IF(VLOOKUP(A262,'[2]Title IA 2021-22 F'!A:F,6,0)=0,0,$B$5),0)</f>
        <v>0</v>
      </c>
      <c r="D262" s="67">
        <f>IFERROR(VLOOKUP(A262,'[2]Title IA 2021-22 F'!A:F,6,0)/'[2]Title IA 2021-22 F'!$F$3,0)</f>
        <v>0</v>
      </c>
      <c r="E262" s="61">
        <f t="shared" si="38"/>
        <v>0</v>
      </c>
      <c r="F262" s="62"/>
      <c r="G262" s="61">
        <f t="shared" si="39"/>
        <v>0</v>
      </c>
      <c r="H262" s="61">
        <f t="shared" si="40"/>
        <v>0</v>
      </c>
      <c r="I262" s="62"/>
      <c r="J262" s="61">
        <f t="shared" si="41"/>
        <v>0</v>
      </c>
      <c r="K262" s="61">
        <f t="shared" si="42"/>
        <v>0</v>
      </c>
      <c r="L262" s="62"/>
      <c r="M262" s="61">
        <f t="shared" si="43"/>
        <v>0</v>
      </c>
      <c r="N262" s="61">
        <f t="shared" si="44"/>
        <v>0</v>
      </c>
      <c r="Q262" s="61">
        <f t="shared" si="49"/>
        <v>0</v>
      </c>
      <c r="R262" s="63"/>
      <c r="S262" s="26">
        <f t="shared" si="45"/>
        <v>0</v>
      </c>
      <c r="T262" s="61">
        <f t="shared" si="46"/>
        <v>0</v>
      </c>
      <c r="U262" s="26">
        <f>IFERROR(VLOOKUP(A262,'[2]SY 2021-22 Final'!$A$9:$T$350,20,0),0)</f>
        <v>0</v>
      </c>
      <c r="V262" s="26">
        <f t="shared" si="47"/>
        <v>0</v>
      </c>
      <c r="W262" s="46">
        <f t="shared" si="48"/>
        <v>0</v>
      </c>
    </row>
    <row r="263" spans="1:23" x14ac:dyDescent="0.25">
      <c r="A263" s="57" t="s">
        <v>543</v>
      </c>
      <c r="B263" s="2" t="s">
        <v>544</v>
      </c>
      <c r="C263" s="61">
        <f>_xlfn.IFNA(IF(VLOOKUP(A263,'[2]Title IA 2021-22 F'!A:F,6,0)=0,0,$B$5),0)</f>
        <v>10000</v>
      </c>
      <c r="D263" s="67">
        <f>IFERROR(VLOOKUP(A263,'[2]Title IA 2021-22 F'!A:F,6,0)/'[2]Title IA 2021-22 F'!$F$3,0)</f>
        <v>1.1340368813905787E-4</v>
      </c>
      <c r="E263" s="61">
        <f t="shared" si="38"/>
        <v>2276.9999999999854</v>
      </c>
      <c r="F263" s="62"/>
      <c r="G263" s="61">
        <f t="shared" si="39"/>
        <v>10000</v>
      </c>
      <c r="H263" s="61">
        <f t="shared" si="40"/>
        <v>10000</v>
      </c>
      <c r="I263" s="62"/>
      <c r="J263" s="61">
        <f t="shared" si="41"/>
        <v>0</v>
      </c>
      <c r="K263" s="61">
        <f t="shared" si="42"/>
        <v>10000</v>
      </c>
      <c r="L263" s="62"/>
      <c r="M263" s="61">
        <f t="shared" si="43"/>
        <v>0</v>
      </c>
      <c r="N263" s="61">
        <f t="shared" si="44"/>
        <v>10000</v>
      </c>
      <c r="Q263" s="61">
        <f t="shared" si="49"/>
        <v>10000</v>
      </c>
      <c r="R263" s="63"/>
      <c r="S263" s="26">
        <f t="shared" si="45"/>
        <v>0</v>
      </c>
      <c r="T263" s="61">
        <f t="shared" si="46"/>
        <v>10000</v>
      </c>
      <c r="U263" s="26">
        <f>IFERROR(VLOOKUP(A263,'[2]SY 2021-22 Final'!$A$9:$T$350,20,0),0)</f>
        <v>10000</v>
      </c>
      <c r="V263" s="26">
        <f t="shared" si="47"/>
        <v>0</v>
      </c>
      <c r="W263" s="46">
        <f t="shared" si="48"/>
        <v>0</v>
      </c>
    </row>
    <row r="264" spans="1:23" x14ac:dyDescent="0.25">
      <c r="A264" s="57" t="s">
        <v>545</v>
      </c>
      <c r="B264" s="2" t="s">
        <v>546</v>
      </c>
      <c r="C264" s="61">
        <f>_xlfn.IFNA(IF(VLOOKUP(A264,'[2]Title IA 2021-22 F'!A:F,6,0)=0,0,$B$5),0)</f>
        <v>0</v>
      </c>
      <c r="D264" s="67">
        <f>IFERROR(VLOOKUP(A264,'[2]Title IA 2021-22 F'!A:F,6,0)/'[2]Title IA 2021-22 F'!$F$3,0)</f>
        <v>0</v>
      </c>
      <c r="E264" s="61">
        <f t="shared" si="38"/>
        <v>0</v>
      </c>
      <c r="F264" s="62"/>
      <c r="G264" s="61">
        <f t="shared" si="39"/>
        <v>0</v>
      </c>
      <c r="H264" s="61">
        <f t="shared" si="40"/>
        <v>0</v>
      </c>
      <c r="I264" s="62"/>
      <c r="J264" s="61">
        <f t="shared" si="41"/>
        <v>0</v>
      </c>
      <c r="K264" s="61">
        <f t="shared" si="42"/>
        <v>0</v>
      </c>
      <c r="L264" s="62"/>
      <c r="M264" s="61">
        <f t="shared" si="43"/>
        <v>0</v>
      </c>
      <c r="N264" s="61">
        <f t="shared" si="44"/>
        <v>0</v>
      </c>
      <c r="Q264" s="61">
        <f t="shared" si="49"/>
        <v>0</v>
      </c>
      <c r="R264" s="63"/>
      <c r="S264" s="26">
        <f t="shared" si="45"/>
        <v>0</v>
      </c>
      <c r="T264" s="61">
        <f t="shared" si="46"/>
        <v>0</v>
      </c>
      <c r="U264" s="26">
        <f>IFERROR(VLOOKUP(A264,'[2]SY 2021-22 Final'!$A$9:$T$350,20,0),0)</f>
        <v>0</v>
      </c>
      <c r="V264" s="26">
        <f t="shared" si="47"/>
        <v>0</v>
      </c>
      <c r="W264" s="46">
        <f t="shared" si="48"/>
        <v>0</v>
      </c>
    </row>
    <row r="265" spans="1:23" x14ac:dyDescent="0.25">
      <c r="A265" s="57" t="s">
        <v>547</v>
      </c>
      <c r="B265" s="2" t="s">
        <v>548</v>
      </c>
      <c r="C265" s="61">
        <f>_xlfn.IFNA(IF(VLOOKUP(A265,'[2]Title IA 2021-22 F'!A:F,6,0)=0,0,$B$5),0)</f>
        <v>10000</v>
      </c>
      <c r="D265" s="67">
        <f>IFERROR(VLOOKUP(A265,'[2]Title IA 2021-22 F'!A:F,6,0)/'[2]Title IA 2021-22 F'!$F$3,0)</f>
        <v>1.7776108090189521E-3</v>
      </c>
      <c r="E265" s="61">
        <f t="shared" ref="E265:E322" si="50">IF(D265=0,0,ROUNDDOWN(D265*$C$1,1)+$C$1*$D$5)</f>
        <v>35692.099999999984</v>
      </c>
      <c r="F265" s="62"/>
      <c r="G265" s="61">
        <f t="shared" ref="G265:G322" si="51">IF(AND($C265&lt;&gt;0,E265&lt;$B$5),$B$5,0)</f>
        <v>0</v>
      </c>
      <c r="H265" s="61">
        <f t="shared" ref="H265:H322" si="52">ROUNDDOWN(IF(G265=0,IF(E265=$B$5,$B$5,E265*(1-$G$5)),G265),1)</f>
        <v>34591.599999999999</v>
      </c>
      <c r="I265" s="62"/>
      <c r="J265" s="61">
        <f t="shared" ref="J265:J322" si="53">IF(AND($C265&lt;&gt;0,H265&lt;10000),10000,0)</f>
        <v>0</v>
      </c>
      <c r="K265" s="61">
        <f t="shared" ref="K265:K322" si="54">ROUNDDOWN(IF(J265=0,IF(H265=$B$5,$B$5,H265*(1-$J$5)),J265),0)</f>
        <v>34590</v>
      </c>
      <c r="L265" s="62"/>
      <c r="M265" s="61">
        <f t="shared" ref="M265:M322" si="55">IF(AND(C265&lt;&gt;0,K265&lt;10000),10000,0)</f>
        <v>0</v>
      </c>
      <c r="N265" s="61">
        <f t="shared" ref="N265:N322" si="56">IF(M265=0,IF(K265=$B$5,$B$5,K265*(1-$M$5)),M265)</f>
        <v>34590</v>
      </c>
      <c r="Q265" s="61">
        <f t="shared" si="49"/>
        <v>34590</v>
      </c>
      <c r="R265" s="63"/>
      <c r="S265" s="26">
        <f t="shared" ref="S265:S322" si="57">ROUND(IF(R265&gt;0,-(0.9-R265)*Q265,0),0)</f>
        <v>0</v>
      </c>
      <c r="T265" s="61">
        <f t="shared" ref="T265:T322" si="58">Q265+S265</f>
        <v>34590</v>
      </c>
      <c r="U265" s="26">
        <f>IFERROR(VLOOKUP(A265,'[2]SY 2021-22 Final'!$A$9:$T$350,20,0),0)</f>
        <v>23247</v>
      </c>
      <c r="V265" s="26">
        <f t="shared" ref="V265:V322" si="59">T265-U265</f>
        <v>11343</v>
      </c>
      <c r="W265" s="46">
        <f t="shared" ref="W265:W322" si="60">IFERROR(V265/U265,0)</f>
        <v>0.48793392695831722</v>
      </c>
    </row>
    <row r="266" spans="1:23" x14ac:dyDescent="0.25">
      <c r="A266" s="57" t="s">
        <v>549</v>
      </c>
      <c r="B266" s="2" t="s">
        <v>550</v>
      </c>
      <c r="C266" s="61">
        <f>_xlfn.IFNA(IF(VLOOKUP(A266,'[2]Title IA 2021-22 F'!A:F,6,0)=0,0,$B$5),0)</f>
        <v>0</v>
      </c>
      <c r="D266" s="67">
        <f>IFERROR(VLOOKUP(A266,'[2]Title IA 2021-22 F'!A:F,6,0)/'[2]Title IA 2021-22 F'!$F$3,0)</f>
        <v>0</v>
      </c>
      <c r="E266" s="61">
        <f t="shared" si="50"/>
        <v>0</v>
      </c>
      <c r="F266" s="62"/>
      <c r="G266" s="61">
        <f t="shared" si="51"/>
        <v>0</v>
      </c>
      <c r="H266" s="61">
        <f t="shared" si="52"/>
        <v>0</v>
      </c>
      <c r="I266" s="62"/>
      <c r="J266" s="61">
        <f t="shared" si="53"/>
        <v>0</v>
      </c>
      <c r="K266" s="61">
        <f t="shared" si="54"/>
        <v>0</v>
      </c>
      <c r="L266" s="62"/>
      <c r="M266" s="61">
        <f t="shared" si="55"/>
        <v>0</v>
      </c>
      <c r="N266" s="61">
        <f t="shared" si="56"/>
        <v>0</v>
      </c>
      <c r="Q266" s="61">
        <f t="shared" si="49"/>
        <v>0</v>
      </c>
      <c r="R266" s="63"/>
      <c r="S266" s="26">
        <f t="shared" si="57"/>
        <v>0</v>
      </c>
      <c r="T266" s="61">
        <f t="shared" si="58"/>
        <v>0</v>
      </c>
      <c r="U266" s="26">
        <f>IFERROR(VLOOKUP(A266,'[2]SY 2021-22 Final'!$A$9:$T$350,20,0),0)</f>
        <v>0</v>
      </c>
      <c r="V266" s="26">
        <f t="shared" si="59"/>
        <v>0</v>
      </c>
      <c r="W266" s="46">
        <f t="shared" si="60"/>
        <v>0</v>
      </c>
    </row>
    <row r="267" spans="1:23" x14ac:dyDescent="0.25">
      <c r="A267" s="57" t="s">
        <v>551</v>
      </c>
      <c r="B267" s="2" t="s">
        <v>552</v>
      </c>
      <c r="C267" s="61">
        <f>_xlfn.IFNA(IF(VLOOKUP(A267,'[2]Title IA 2021-22 F'!A:F,6,0)=0,0,$B$5),0)</f>
        <v>10000</v>
      </c>
      <c r="D267" s="67">
        <f>IFERROR(VLOOKUP(A267,'[2]Title IA 2021-22 F'!A:F,6,0)/'[2]Title IA 2021-22 F'!$F$3,0)</f>
        <v>1.0519711588349411E-3</v>
      </c>
      <c r="E267" s="61">
        <f t="shared" si="50"/>
        <v>21122.199999999986</v>
      </c>
      <c r="F267" s="62"/>
      <c r="G267" s="61">
        <f t="shared" si="51"/>
        <v>0</v>
      </c>
      <c r="H267" s="61">
        <f t="shared" si="52"/>
        <v>20470.900000000001</v>
      </c>
      <c r="I267" s="62"/>
      <c r="J267" s="61">
        <f t="shared" si="53"/>
        <v>0</v>
      </c>
      <c r="K267" s="61">
        <f t="shared" si="54"/>
        <v>20470</v>
      </c>
      <c r="L267" s="62"/>
      <c r="M267" s="61">
        <f t="shared" si="55"/>
        <v>0</v>
      </c>
      <c r="N267" s="61">
        <f t="shared" si="56"/>
        <v>20470</v>
      </c>
      <c r="Q267" s="61">
        <f t="shared" si="49"/>
        <v>20470</v>
      </c>
      <c r="R267" s="63"/>
      <c r="S267" s="26">
        <f t="shared" si="57"/>
        <v>0</v>
      </c>
      <c r="T267" s="110">
        <f>Q267+S267</f>
        <v>20470</v>
      </c>
      <c r="U267" s="26">
        <f>IFERROR(VLOOKUP(A267,'[2]SY 2021-22 Final'!$A$9:$T$350,20,0),0)</f>
        <v>18800</v>
      </c>
      <c r="V267" s="26">
        <f t="shared" si="59"/>
        <v>1670</v>
      </c>
      <c r="W267" s="46">
        <f t="shared" si="60"/>
        <v>8.8829787234042556E-2</v>
      </c>
    </row>
    <row r="268" spans="1:23" x14ac:dyDescent="0.25">
      <c r="A268" s="57" t="s">
        <v>553</v>
      </c>
      <c r="B268" s="2" t="s">
        <v>554</v>
      </c>
      <c r="C268" s="61">
        <f>_xlfn.IFNA(IF(VLOOKUP(A268,'[2]Title IA 2021-22 F'!A:F,6,0)=0,0,$B$5),0)</f>
        <v>10000</v>
      </c>
      <c r="D268" s="67">
        <f>IFERROR(VLOOKUP(A268,'[2]Title IA 2021-22 F'!A:F,6,0)/'[2]Title IA 2021-22 F'!$F$3,0)</f>
        <v>1.2449053812969087E-3</v>
      </c>
      <c r="E268" s="61">
        <f t="shared" si="50"/>
        <v>24996.099999999984</v>
      </c>
      <c r="F268" s="62"/>
      <c r="G268" s="61">
        <f t="shared" si="51"/>
        <v>0</v>
      </c>
      <c r="H268" s="61">
        <f t="shared" si="52"/>
        <v>24225.4</v>
      </c>
      <c r="I268" s="62"/>
      <c r="J268" s="61">
        <f t="shared" si="53"/>
        <v>0</v>
      </c>
      <c r="K268" s="61">
        <f t="shared" si="54"/>
        <v>24224</v>
      </c>
      <c r="L268" s="62"/>
      <c r="M268" s="61">
        <f t="shared" si="55"/>
        <v>0</v>
      </c>
      <c r="N268" s="61">
        <f t="shared" si="56"/>
        <v>24224</v>
      </c>
      <c r="Q268" s="61">
        <f t="shared" si="49"/>
        <v>24224</v>
      </c>
      <c r="R268" s="63"/>
      <c r="S268" s="26">
        <f t="shared" si="57"/>
        <v>0</v>
      </c>
      <c r="T268" s="61">
        <f t="shared" si="58"/>
        <v>24224</v>
      </c>
      <c r="U268" s="26">
        <f>IFERROR(VLOOKUP(A268,'[2]SY 2021-22 Final'!$A$9:$T$350,20,0),0)</f>
        <v>17956</v>
      </c>
      <c r="V268" s="26">
        <f t="shared" si="59"/>
        <v>6268</v>
      </c>
      <c r="W268" s="46">
        <f t="shared" si="60"/>
        <v>0.34907551793272446</v>
      </c>
    </row>
    <row r="269" spans="1:23" x14ac:dyDescent="0.25">
      <c r="A269" s="57" t="s">
        <v>555</v>
      </c>
      <c r="B269" s="2" t="s">
        <v>556</v>
      </c>
      <c r="C269" s="61">
        <f>_xlfn.IFNA(IF(VLOOKUP(A269,'[2]Title IA 2021-22 F'!A:F,6,0)=0,0,$B$5),0)</f>
        <v>10000</v>
      </c>
      <c r="D269" s="67">
        <f>IFERROR(VLOOKUP(A269,'[2]Title IA 2021-22 F'!A:F,6,0)/'[2]Title IA 2021-22 F'!$F$3,0)</f>
        <v>5.3049413577772398E-4</v>
      </c>
      <c r="E269" s="61">
        <f t="shared" si="50"/>
        <v>10651.599999999986</v>
      </c>
      <c r="F269" s="62"/>
      <c r="G269" s="61">
        <f t="shared" si="51"/>
        <v>0</v>
      </c>
      <c r="H269" s="61">
        <f t="shared" si="52"/>
        <v>10323.1</v>
      </c>
      <c r="I269" s="62"/>
      <c r="J269" s="61">
        <f t="shared" si="53"/>
        <v>0</v>
      </c>
      <c r="K269" s="61">
        <f t="shared" si="54"/>
        <v>10322</v>
      </c>
      <c r="L269" s="62"/>
      <c r="M269" s="61">
        <f t="shared" si="55"/>
        <v>0</v>
      </c>
      <c r="N269" s="61">
        <f t="shared" si="56"/>
        <v>10322</v>
      </c>
      <c r="Q269" s="61">
        <f t="shared" si="49"/>
        <v>10322</v>
      </c>
      <c r="R269" s="63"/>
      <c r="S269" s="26">
        <f t="shared" si="57"/>
        <v>0</v>
      </c>
      <c r="T269" s="61">
        <f t="shared" si="58"/>
        <v>10322</v>
      </c>
      <c r="U269" s="26">
        <f>IFERROR(VLOOKUP(A269,'[2]SY 2021-22 Final'!$A$9:$T$350,20,0),0)</f>
        <v>10000</v>
      </c>
      <c r="V269" s="26">
        <f t="shared" si="59"/>
        <v>322</v>
      </c>
      <c r="W269" s="46">
        <f t="shared" si="60"/>
        <v>3.2199999999999999E-2</v>
      </c>
    </row>
    <row r="270" spans="1:23" x14ac:dyDescent="0.25">
      <c r="A270" s="57" t="s">
        <v>557</v>
      </c>
      <c r="B270" s="2" t="s">
        <v>558</v>
      </c>
      <c r="C270" s="61">
        <f>_xlfn.IFNA(IF(VLOOKUP(A270,'[2]Title IA 2021-22 F'!A:F,6,0)=0,0,$B$5),0)</f>
        <v>10000</v>
      </c>
      <c r="D270" s="67">
        <f>IFERROR(VLOOKUP(A270,'[2]Title IA 2021-22 F'!A:F,6,0)/'[2]Title IA 2021-22 F'!$F$3,0)</f>
        <v>3.1393947657959919E-4</v>
      </c>
      <c r="E270" s="61">
        <f t="shared" si="50"/>
        <v>6303.4999999999854</v>
      </c>
      <c r="F270" s="62"/>
      <c r="G270" s="61">
        <f t="shared" si="51"/>
        <v>10000</v>
      </c>
      <c r="H270" s="61">
        <f t="shared" si="52"/>
        <v>10000</v>
      </c>
      <c r="I270" s="62"/>
      <c r="J270" s="61">
        <f t="shared" si="53"/>
        <v>0</v>
      </c>
      <c r="K270" s="61">
        <f t="shared" si="54"/>
        <v>10000</v>
      </c>
      <c r="L270" s="62"/>
      <c r="M270" s="61">
        <f t="shared" si="55"/>
        <v>0</v>
      </c>
      <c r="N270" s="61">
        <f t="shared" si="56"/>
        <v>10000</v>
      </c>
      <c r="Q270" s="61">
        <f t="shared" si="49"/>
        <v>10000</v>
      </c>
      <c r="R270" s="63"/>
      <c r="S270" s="26">
        <f t="shared" si="57"/>
        <v>0</v>
      </c>
      <c r="T270" s="61">
        <f t="shared" si="58"/>
        <v>10000</v>
      </c>
      <c r="U270" s="26">
        <f>IFERROR(VLOOKUP(A270,'[2]SY 2021-22 Final'!$A$9:$T$350,20,0),0)</f>
        <v>10000</v>
      </c>
      <c r="V270" s="26">
        <f t="shared" si="59"/>
        <v>0</v>
      </c>
      <c r="W270" s="46">
        <f t="shared" si="60"/>
        <v>0</v>
      </c>
    </row>
    <row r="271" spans="1:23" x14ac:dyDescent="0.25">
      <c r="A271" s="57" t="s">
        <v>559</v>
      </c>
      <c r="B271" s="2" t="s">
        <v>560</v>
      </c>
      <c r="C271" s="61">
        <f>_xlfn.IFNA(IF(VLOOKUP(A271,'[2]Title IA 2021-22 F'!A:F,6,0)=0,0,$B$5),0)</f>
        <v>10000</v>
      </c>
      <c r="D271" s="67">
        <f>IFERROR(VLOOKUP(A271,'[2]Title IA 2021-22 F'!A:F,6,0)/'[2]Title IA 2021-22 F'!$F$3,0)</f>
        <v>3.2675137420997796E-4</v>
      </c>
      <c r="E271" s="61">
        <f t="shared" si="50"/>
        <v>6560.6999999999853</v>
      </c>
      <c r="F271" s="62"/>
      <c r="G271" s="61">
        <f t="shared" si="51"/>
        <v>10000</v>
      </c>
      <c r="H271" s="61">
        <f t="shared" si="52"/>
        <v>10000</v>
      </c>
      <c r="I271" s="62"/>
      <c r="J271" s="61">
        <f t="shared" si="53"/>
        <v>0</v>
      </c>
      <c r="K271" s="61">
        <f t="shared" si="54"/>
        <v>10000</v>
      </c>
      <c r="L271" s="62"/>
      <c r="M271" s="61">
        <f t="shared" si="55"/>
        <v>0</v>
      </c>
      <c r="N271" s="61">
        <f t="shared" si="56"/>
        <v>10000</v>
      </c>
      <c r="Q271" s="61">
        <f t="shared" si="49"/>
        <v>10000</v>
      </c>
      <c r="R271" s="63"/>
      <c r="S271" s="26">
        <f t="shared" si="57"/>
        <v>0</v>
      </c>
      <c r="T271" s="61">
        <f t="shared" si="58"/>
        <v>10000</v>
      </c>
      <c r="U271" s="26">
        <f>IFERROR(VLOOKUP(A271,'[2]SY 2021-22 Final'!$A$9:$T$350,20,0),0)</f>
        <v>10000</v>
      </c>
      <c r="V271" s="26">
        <f t="shared" si="59"/>
        <v>0</v>
      </c>
      <c r="W271" s="46">
        <f t="shared" si="60"/>
        <v>0</v>
      </c>
    </row>
    <row r="272" spans="1:23" x14ac:dyDescent="0.25">
      <c r="A272" s="57" t="s">
        <v>561</v>
      </c>
      <c r="B272" s="2" t="s">
        <v>562</v>
      </c>
      <c r="C272" s="61">
        <f>_xlfn.IFNA(IF(VLOOKUP(A272,'[2]Title IA 2021-22 F'!A:F,6,0)=0,0,$B$5),0)</f>
        <v>10000</v>
      </c>
      <c r="D272" s="67">
        <f>IFERROR(VLOOKUP(A272,'[2]Title IA 2021-22 F'!A:F,6,0)/'[2]Title IA 2021-22 F'!$F$3,0)</f>
        <v>2.0676579359289155E-4</v>
      </c>
      <c r="E272" s="61">
        <f t="shared" si="50"/>
        <v>4151.4999999999854</v>
      </c>
      <c r="F272" s="62"/>
      <c r="G272" s="61">
        <f t="shared" si="51"/>
        <v>10000</v>
      </c>
      <c r="H272" s="61">
        <f t="shared" si="52"/>
        <v>10000</v>
      </c>
      <c r="I272" s="62"/>
      <c r="J272" s="61">
        <f t="shared" si="53"/>
        <v>0</v>
      </c>
      <c r="K272" s="61">
        <f t="shared" si="54"/>
        <v>10000</v>
      </c>
      <c r="L272" s="62"/>
      <c r="M272" s="61">
        <f t="shared" si="55"/>
        <v>0</v>
      </c>
      <c r="N272" s="61">
        <f t="shared" si="56"/>
        <v>10000</v>
      </c>
      <c r="Q272" s="61">
        <f t="shared" si="49"/>
        <v>10000</v>
      </c>
      <c r="R272" s="63"/>
      <c r="S272" s="26">
        <f t="shared" si="57"/>
        <v>0</v>
      </c>
      <c r="T272" s="61">
        <f t="shared" si="58"/>
        <v>10000</v>
      </c>
      <c r="U272" s="26">
        <f>IFERROR(VLOOKUP(A272,'[2]SY 2021-22 Final'!$A$9:$T$350,20,0),0)</f>
        <v>10000</v>
      </c>
      <c r="V272" s="26">
        <f t="shared" si="59"/>
        <v>0</v>
      </c>
      <c r="W272" s="46">
        <f t="shared" si="60"/>
        <v>0</v>
      </c>
    </row>
    <row r="273" spans="1:23" x14ac:dyDescent="0.25">
      <c r="A273" s="57" t="s">
        <v>563</v>
      </c>
      <c r="B273" s="2" t="s">
        <v>564</v>
      </c>
      <c r="C273" s="61">
        <f>_xlfn.IFNA(IF(VLOOKUP(A273,'[2]Title IA 2021-22 F'!A:F,6,0)=0,0,$B$5),0)</f>
        <v>10000</v>
      </c>
      <c r="D273" s="67">
        <f>IFERROR(VLOOKUP(A273,'[2]Title IA 2021-22 F'!A:F,6,0)/'[2]Title IA 2021-22 F'!$F$3,0)</f>
        <v>3.4425297019894229E-3</v>
      </c>
      <c r="E273" s="61">
        <f t="shared" si="50"/>
        <v>69121.599999999991</v>
      </c>
      <c r="F273" s="62"/>
      <c r="G273" s="61">
        <f t="shared" si="51"/>
        <v>0</v>
      </c>
      <c r="H273" s="61">
        <f t="shared" si="52"/>
        <v>66990.399999999994</v>
      </c>
      <c r="I273" s="62"/>
      <c r="J273" s="61">
        <f t="shared" si="53"/>
        <v>0</v>
      </c>
      <c r="K273" s="61">
        <f t="shared" si="54"/>
        <v>66988</v>
      </c>
      <c r="L273" s="62"/>
      <c r="M273" s="61">
        <f t="shared" si="55"/>
        <v>0</v>
      </c>
      <c r="N273" s="61">
        <f t="shared" si="56"/>
        <v>66988</v>
      </c>
      <c r="Q273" s="61">
        <f t="shared" si="49"/>
        <v>66988</v>
      </c>
      <c r="R273" s="63"/>
      <c r="S273" s="26">
        <f t="shared" si="57"/>
        <v>0</v>
      </c>
      <c r="T273" s="61">
        <f t="shared" si="58"/>
        <v>66988</v>
      </c>
      <c r="U273" s="26">
        <f>IFERROR(VLOOKUP(A273,'[2]SY 2021-22 Final'!$A$9:$T$350,20,0),0)</f>
        <v>64163</v>
      </c>
      <c r="V273" s="26">
        <f t="shared" si="59"/>
        <v>2825</v>
      </c>
      <c r="W273" s="46">
        <f t="shared" si="60"/>
        <v>4.4028489939684862E-2</v>
      </c>
    </row>
    <row r="274" spans="1:23" x14ac:dyDescent="0.25">
      <c r="A274" s="57" t="s">
        <v>565</v>
      </c>
      <c r="B274" s="2" t="s">
        <v>566</v>
      </c>
      <c r="C274" s="61">
        <f>_xlfn.IFNA(IF(VLOOKUP(A274,'[2]Title IA 2021-22 F'!A:F,6,0)=0,0,$B$5),0)</f>
        <v>10000</v>
      </c>
      <c r="D274" s="67">
        <f>IFERROR(VLOOKUP(A274,'[2]Title IA 2021-22 F'!A:F,6,0)/'[2]Title IA 2021-22 F'!$F$3,0)</f>
        <v>1.0575265799890874E-2</v>
      </c>
      <c r="E274" s="61">
        <f t="shared" si="50"/>
        <v>212337.99999999997</v>
      </c>
      <c r="F274" s="62"/>
      <c r="G274" s="61">
        <f t="shared" si="51"/>
        <v>0</v>
      </c>
      <c r="H274" s="61">
        <f t="shared" si="52"/>
        <v>205791.2</v>
      </c>
      <c r="I274" s="62"/>
      <c r="J274" s="61">
        <f t="shared" si="53"/>
        <v>0</v>
      </c>
      <c r="K274" s="61">
        <f t="shared" si="54"/>
        <v>205785</v>
      </c>
      <c r="L274" s="62"/>
      <c r="M274" s="61">
        <f t="shared" si="55"/>
        <v>0</v>
      </c>
      <c r="N274" s="61">
        <f t="shared" si="56"/>
        <v>205785</v>
      </c>
      <c r="Q274" s="61">
        <f t="shared" si="49"/>
        <v>205785</v>
      </c>
      <c r="R274" s="63"/>
      <c r="S274" s="26">
        <f t="shared" si="57"/>
        <v>0</v>
      </c>
      <c r="T274" s="61">
        <f t="shared" si="58"/>
        <v>205785</v>
      </c>
      <c r="U274" s="26">
        <f>IFERROR(VLOOKUP(A274,'[2]SY 2021-22 Final'!$A$9:$T$350,20,0),0)</f>
        <v>181762</v>
      </c>
      <c r="V274" s="26">
        <f t="shared" si="59"/>
        <v>24023</v>
      </c>
      <c r="W274" s="46">
        <f t="shared" si="60"/>
        <v>0.13216733970796976</v>
      </c>
    </row>
    <row r="275" spans="1:23" x14ac:dyDescent="0.25">
      <c r="A275" s="57" t="s">
        <v>567</v>
      </c>
      <c r="B275" s="2" t="s">
        <v>568</v>
      </c>
      <c r="C275" s="61">
        <f>_xlfn.IFNA(IF(VLOOKUP(A275,'[2]Title IA 2021-22 F'!A:F,6,0)=0,0,$B$5),0)</f>
        <v>10000</v>
      </c>
      <c r="D275" s="67">
        <f>IFERROR(VLOOKUP(A275,'[2]Title IA 2021-22 F'!A:F,6,0)/'[2]Title IA 2021-22 F'!$F$3,0)</f>
        <v>8.5884499783169433E-5</v>
      </c>
      <c r="E275" s="61">
        <f t="shared" si="50"/>
        <v>1724.3999999999853</v>
      </c>
      <c r="F275" s="62"/>
      <c r="G275" s="61">
        <f t="shared" si="51"/>
        <v>10000</v>
      </c>
      <c r="H275" s="61">
        <f t="shared" si="52"/>
        <v>10000</v>
      </c>
      <c r="I275" s="62"/>
      <c r="J275" s="61">
        <f t="shared" si="53"/>
        <v>0</v>
      </c>
      <c r="K275" s="61">
        <f t="shared" si="54"/>
        <v>10000</v>
      </c>
      <c r="L275" s="62"/>
      <c r="M275" s="61">
        <f t="shared" si="55"/>
        <v>0</v>
      </c>
      <c r="N275" s="61">
        <f t="shared" si="56"/>
        <v>10000</v>
      </c>
      <c r="Q275" s="61">
        <f t="shared" si="49"/>
        <v>10000</v>
      </c>
      <c r="R275" s="63"/>
      <c r="S275" s="26">
        <f t="shared" si="57"/>
        <v>0</v>
      </c>
      <c r="T275" s="61">
        <f t="shared" si="58"/>
        <v>10000</v>
      </c>
      <c r="U275" s="26">
        <f>IFERROR(VLOOKUP(A275,'[2]SY 2021-22 Final'!$A$9:$T$350,20,0),0)</f>
        <v>10000</v>
      </c>
      <c r="V275" s="26">
        <f t="shared" si="59"/>
        <v>0</v>
      </c>
      <c r="W275" s="46">
        <f t="shared" si="60"/>
        <v>0</v>
      </c>
    </row>
    <row r="276" spans="1:23" x14ac:dyDescent="0.25">
      <c r="A276" s="57" t="s">
        <v>569</v>
      </c>
      <c r="B276" s="2" t="s">
        <v>570</v>
      </c>
      <c r="C276" s="61">
        <f>_xlfn.IFNA(IF(VLOOKUP(A276,'[2]Title IA 2021-22 F'!A:F,6,0)=0,0,$B$5),0)</f>
        <v>10000</v>
      </c>
      <c r="D276" s="67">
        <f>IFERROR(VLOOKUP(A276,'[2]Title IA 2021-22 F'!A:F,6,0)/'[2]Title IA 2021-22 F'!$F$3,0)</f>
        <v>4.2996312580711654E-2</v>
      </c>
      <c r="E276" s="61">
        <f t="shared" si="50"/>
        <v>863311.9</v>
      </c>
      <c r="F276" s="62"/>
      <c r="G276" s="61">
        <f t="shared" si="51"/>
        <v>0</v>
      </c>
      <c r="H276" s="61">
        <f t="shared" si="52"/>
        <v>836694.4</v>
      </c>
      <c r="I276" s="62"/>
      <c r="J276" s="61">
        <f t="shared" si="53"/>
        <v>0</v>
      </c>
      <c r="K276" s="61">
        <f t="shared" si="54"/>
        <v>836670</v>
      </c>
      <c r="L276" s="62"/>
      <c r="M276" s="61">
        <f t="shared" si="55"/>
        <v>0</v>
      </c>
      <c r="N276" s="61">
        <f t="shared" si="56"/>
        <v>836670</v>
      </c>
      <c r="Q276" s="69">
        <f>N276+31000</f>
        <v>867670</v>
      </c>
      <c r="R276" s="63"/>
      <c r="S276" s="26">
        <f t="shared" si="57"/>
        <v>0</v>
      </c>
      <c r="T276" s="61">
        <f t="shared" si="58"/>
        <v>867670</v>
      </c>
      <c r="U276" s="26">
        <f>IFERROR(VLOOKUP(A276,'[2]SY 2021-22 Final'!$A$9:$T$350,20,0),0)</f>
        <v>716433</v>
      </c>
      <c r="V276" s="26">
        <f t="shared" si="59"/>
        <v>151237</v>
      </c>
      <c r="W276" s="46">
        <f t="shared" si="60"/>
        <v>0.21109719959856679</v>
      </c>
    </row>
    <row r="277" spans="1:23" x14ac:dyDescent="0.25">
      <c r="A277" s="57" t="s">
        <v>571</v>
      </c>
      <c r="B277" s="2" t="s">
        <v>572</v>
      </c>
      <c r="C277" s="61">
        <f>_xlfn.IFNA(IF(VLOOKUP(A277,'[2]Title IA 2021-22 F'!A:F,6,0)=0,0,$B$5),0)</f>
        <v>10000</v>
      </c>
      <c r="D277" s="67">
        <f>IFERROR(VLOOKUP(A277,'[2]Title IA 2021-22 F'!A:F,6,0)/'[2]Title IA 2021-22 F'!$F$3,0)</f>
        <v>3.6530302996980369E-4</v>
      </c>
      <c r="E277" s="61">
        <f t="shared" si="50"/>
        <v>7334.7999999999856</v>
      </c>
      <c r="F277" s="62"/>
      <c r="G277" s="61">
        <f t="shared" si="51"/>
        <v>10000</v>
      </c>
      <c r="H277" s="61">
        <f t="shared" si="52"/>
        <v>10000</v>
      </c>
      <c r="I277" s="62"/>
      <c r="J277" s="61">
        <f t="shared" si="53"/>
        <v>0</v>
      </c>
      <c r="K277" s="61">
        <f t="shared" si="54"/>
        <v>10000</v>
      </c>
      <c r="L277" s="62"/>
      <c r="M277" s="61">
        <f t="shared" si="55"/>
        <v>0</v>
      </c>
      <c r="N277" s="61">
        <f t="shared" si="56"/>
        <v>10000</v>
      </c>
      <c r="Q277" s="61">
        <f t="shared" si="49"/>
        <v>10000</v>
      </c>
      <c r="R277" s="63"/>
      <c r="S277" s="26">
        <f t="shared" si="57"/>
        <v>0</v>
      </c>
      <c r="T277" s="61">
        <f t="shared" si="58"/>
        <v>10000</v>
      </c>
      <c r="U277" s="26">
        <f>IFERROR(VLOOKUP(A277,'[2]SY 2021-22 Final'!$A$9:$T$350,20,0),0)</f>
        <v>10000</v>
      </c>
      <c r="V277" s="26">
        <f t="shared" si="59"/>
        <v>0</v>
      </c>
      <c r="W277" s="46">
        <f t="shared" si="60"/>
        <v>0</v>
      </c>
    </row>
    <row r="278" spans="1:23" x14ac:dyDescent="0.25">
      <c r="A278" s="57" t="s">
        <v>573</v>
      </c>
      <c r="B278" s="2" t="s">
        <v>574</v>
      </c>
      <c r="C278" s="61">
        <f>_xlfn.IFNA(IF(VLOOKUP(A278,'[2]Title IA 2021-22 F'!A:F,6,0)=0,0,$B$5),0)</f>
        <v>10000</v>
      </c>
      <c r="D278" s="67">
        <f>IFERROR(VLOOKUP(A278,'[2]Title IA 2021-22 F'!A:F,6,0)/'[2]Title IA 2021-22 F'!$F$3,0)</f>
        <v>9.1789009159267201E-4</v>
      </c>
      <c r="E278" s="61">
        <f t="shared" si="50"/>
        <v>18429.999999999985</v>
      </c>
      <c r="F278" s="62"/>
      <c r="G278" s="61">
        <f t="shared" si="51"/>
        <v>0</v>
      </c>
      <c r="H278" s="61">
        <f t="shared" si="52"/>
        <v>17861.7</v>
      </c>
      <c r="I278" s="62"/>
      <c r="J278" s="61">
        <f t="shared" si="53"/>
        <v>0</v>
      </c>
      <c r="K278" s="61">
        <f t="shared" si="54"/>
        <v>17861</v>
      </c>
      <c r="L278" s="62"/>
      <c r="M278" s="61">
        <f t="shared" si="55"/>
        <v>0</v>
      </c>
      <c r="N278" s="61">
        <f t="shared" si="56"/>
        <v>17861</v>
      </c>
      <c r="Q278" s="61">
        <f t="shared" si="49"/>
        <v>17861</v>
      </c>
      <c r="R278" s="63"/>
      <c r="S278" s="26">
        <f t="shared" si="57"/>
        <v>0</v>
      </c>
      <c r="T278" s="61">
        <f t="shared" si="58"/>
        <v>17861</v>
      </c>
      <c r="U278" s="26">
        <f>IFERROR(VLOOKUP(A278,'[2]SY 2021-22 Final'!$A$9:$T$350,20,0),0)</f>
        <v>17107</v>
      </c>
      <c r="V278" s="26">
        <f t="shared" si="59"/>
        <v>754</v>
      </c>
      <c r="W278" s="46">
        <f t="shared" si="60"/>
        <v>4.4075524639036655E-2</v>
      </c>
    </row>
    <row r="279" spans="1:23" x14ac:dyDescent="0.25">
      <c r="A279" s="57" t="s">
        <v>575</v>
      </c>
      <c r="B279" s="2" t="s">
        <v>576</v>
      </c>
      <c r="C279" s="61">
        <f>_xlfn.IFNA(IF(VLOOKUP(A279,'[2]Title IA 2021-22 F'!A:F,6,0)=0,0,$B$5),0)</f>
        <v>10000</v>
      </c>
      <c r="D279" s="67">
        <f>IFERROR(VLOOKUP(A279,'[2]Title IA 2021-22 F'!A:F,6,0)/'[2]Title IA 2021-22 F'!$F$3,0)</f>
        <v>1.3317735661041335E-4</v>
      </c>
      <c r="E279" s="61">
        <f t="shared" si="50"/>
        <v>2673.9999999999854</v>
      </c>
      <c r="F279" s="62"/>
      <c r="G279" s="61">
        <f t="shared" si="51"/>
        <v>10000</v>
      </c>
      <c r="H279" s="61">
        <f t="shared" si="52"/>
        <v>10000</v>
      </c>
      <c r="I279" s="62"/>
      <c r="J279" s="61">
        <f t="shared" si="53"/>
        <v>0</v>
      </c>
      <c r="K279" s="61">
        <f t="shared" si="54"/>
        <v>10000</v>
      </c>
      <c r="L279" s="62"/>
      <c r="M279" s="61">
        <f t="shared" si="55"/>
        <v>0</v>
      </c>
      <c r="N279" s="61">
        <f t="shared" si="56"/>
        <v>10000</v>
      </c>
      <c r="Q279" s="61">
        <f t="shared" si="49"/>
        <v>10000</v>
      </c>
      <c r="R279" s="63"/>
      <c r="S279" s="26">
        <f t="shared" si="57"/>
        <v>0</v>
      </c>
      <c r="T279" s="61">
        <f t="shared" si="58"/>
        <v>10000</v>
      </c>
      <c r="U279" s="26">
        <f>IFERROR(VLOOKUP(A279,'[2]SY 2021-22 Final'!$A$9:$T$350,20,0),0)</f>
        <v>10000</v>
      </c>
      <c r="V279" s="26">
        <f t="shared" si="59"/>
        <v>0</v>
      </c>
      <c r="W279" s="46">
        <f t="shared" si="60"/>
        <v>0</v>
      </c>
    </row>
    <row r="280" spans="1:23" x14ac:dyDescent="0.25">
      <c r="A280" s="57" t="s">
        <v>577</v>
      </c>
      <c r="B280" s="2" t="s">
        <v>578</v>
      </c>
      <c r="C280" s="61">
        <f>_xlfn.IFNA(IF(VLOOKUP(A280,'[2]Title IA 2021-22 F'!A:F,6,0)=0,0,$B$5),0)</f>
        <v>10000</v>
      </c>
      <c r="D280" s="67">
        <f>IFERROR(VLOOKUP(A280,'[2]Title IA 2021-22 F'!A:F,6,0)/'[2]Title IA 2021-22 F'!$F$3,0)</f>
        <v>1.1412705651650341E-3</v>
      </c>
      <c r="E280" s="61">
        <f t="shared" si="50"/>
        <v>22915.199999999986</v>
      </c>
      <c r="F280" s="62"/>
      <c r="G280" s="61">
        <f t="shared" si="51"/>
        <v>0</v>
      </c>
      <c r="H280" s="61">
        <f t="shared" si="52"/>
        <v>22208.6</v>
      </c>
      <c r="I280" s="62"/>
      <c r="J280" s="61">
        <f t="shared" si="53"/>
        <v>0</v>
      </c>
      <c r="K280" s="61">
        <f t="shared" si="54"/>
        <v>22207</v>
      </c>
      <c r="L280" s="62"/>
      <c r="M280" s="61">
        <f t="shared" si="55"/>
        <v>0</v>
      </c>
      <c r="N280" s="61">
        <f t="shared" si="56"/>
        <v>22207</v>
      </c>
      <c r="Q280" s="61">
        <f t="shared" si="49"/>
        <v>22207</v>
      </c>
      <c r="R280" s="63"/>
      <c r="S280" s="26">
        <f t="shared" si="57"/>
        <v>0</v>
      </c>
      <c r="T280" s="61">
        <f t="shared" si="58"/>
        <v>22207</v>
      </c>
      <c r="U280" s="26">
        <f>IFERROR(VLOOKUP(A280,'[2]SY 2021-22 Final'!$A$9:$T$350,20,0),0)</f>
        <v>16181</v>
      </c>
      <c r="V280" s="26">
        <f t="shared" si="59"/>
        <v>6026</v>
      </c>
      <c r="W280" s="46">
        <f t="shared" si="60"/>
        <v>0.37241208825165317</v>
      </c>
    </row>
    <row r="281" spans="1:23" x14ac:dyDescent="0.25">
      <c r="A281" s="57" t="s">
        <v>579</v>
      </c>
      <c r="B281" s="2" t="s">
        <v>580</v>
      </c>
      <c r="C281" s="61">
        <f>_xlfn.IFNA(IF(VLOOKUP(A281,'[2]Title IA 2021-22 F'!A:F,6,0)=0,0,$B$5),0)</f>
        <v>10000</v>
      </c>
      <c r="D281" s="67">
        <f>IFERROR(VLOOKUP(A281,'[2]Title IA 2021-22 F'!A:F,6,0)/'[2]Title IA 2021-22 F'!$F$3,0)</f>
        <v>1.2738721061516102E-4</v>
      </c>
      <c r="E281" s="61">
        <f t="shared" si="50"/>
        <v>2557.6999999999853</v>
      </c>
      <c r="F281" s="62"/>
      <c r="G281" s="61">
        <f t="shared" si="51"/>
        <v>10000</v>
      </c>
      <c r="H281" s="61">
        <f t="shared" si="52"/>
        <v>10000</v>
      </c>
      <c r="I281" s="62"/>
      <c r="J281" s="61">
        <f t="shared" si="53"/>
        <v>0</v>
      </c>
      <c r="K281" s="61">
        <f t="shared" si="54"/>
        <v>10000</v>
      </c>
      <c r="L281" s="62"/>
      <c r="M281" s="61">
        <f t="shared" si="55"/>
        <v>0</v>
      </c>
      <c r="N281" s="61">
        <f t="shared" si="56"/>
        <v>10000</v>
      </c>
      <c r="Q281" s="61">
        <f t="shared" si="49"/>
        <v>10000</v>
      </c>
      <c r="R281" s="63"/>
      <c r="S281" s="26">
        <f t="shared" si="57"/>
        <v>0</v>
      </c>
      <c r="T281" s="61">
        <f t="shared" si="58"/>
        <v>10000</v>
      </c>
      <c r="U281" s="26">
        <f>IFERROR(VLOOKUP(A281,'[2]SY 2021-22 Final'!$A$9:$T$350,20,0),0)</f>
        <v>10000</v>
      </c>
      <c r="V281" s="26">
        <f t="shared" si="59"/>
        <v>0</v>
      </c>
      <c r="W281" s="46">
        <f t="shared" si="60"/>
        <v>0</v>
      </c>
    </row>
    <row r="282" spans="1:23" x14ac:dyDescent="0.25">
      <c r="A282" s="57" t="s">
        <v>581</v>
      </c>
      <c r="B282" s="2" t="s">
        <v>582</v>
      </c>
      <c r="C282" s="61">
        <f>_xlfn.IFNA(IF(VLOOKUP(A282,'[2]Title IA 2021-22 F'!A:F,6,0)=0,0,$B$5),0)</f>
        <v>10000</v>
      </c>
      <c r="D282" s="67">
        <f>IFERROR(VLOOKUP(A282,'[2]Title IA 2021-22 F'!A:F,6,0)/'[2]Title IA 2021-22 F'!$F$3,0)</f>
        <v>4.228206128397687E-4</v>
      </c>
      <c r="E282" s="61">
        <f t="shared" si="50"/>
        <v>8489.6999999999862</v>
      </c>
      <c r="F282" s="62"/>
      <c r="G282" s="61">
        <f t="shared" si="51"/>
        <v>10000</v>
      </c>
      <c r="H282" s="61">
        <f t="shared" si="52"/>
        <v>10000</v>
      </c>
      <c r="I282" s="62"/>
      <c r="J282" s="61">
        <f t="shared" si="53"/>
        <v>0</v>
      </c>
      <c r="K282" s="61">
        <f t="shared" si="54"/>
        <v>10000</v>
      </c>
      <c r="L282" s="62"/>
      <c r="M282" s="61">
        <f t="shared" si="55"/>
        <v>0</v>
      </c>
      <c r="N282" s="61">
        <f t="shared" si="56"/>
        <v>10000</v>
      </c>
      <c r="Q282" s="61">
        <f t="shared" si="49"/>
        <v>10000</v>
      </c>
      <c r="R282" s="63"/>
      <c r="S282" s="26">
        <f t="shared" si="57"/>
        <v>0</v>
      </c>
      <c r="T282" s="61">
        <f t="shared" si="58"/>
        <v>10000</v>
      </c>
      <c r="U282" s="26">
        <f>IFERROR(VLOOKUP(A282,'[2]SY 2021-22 Final'!$A$9:$T$350,20,0),0)</f>
        <v>10000</v>
      </c>
      <c r="V282" s="26">
        <f t="shared" si="59"/>
        <v>0</v>
      </c>
      <c r="W282" s="46">
        <f t="shared" si="60"/>
        <v>0</v>
      </c>
    </row>
    <row r="283" spans="1:23" x14ac:dyDescent="0.25">
      <c r="A283" s="68" t="s">
        <v>583</v>
      </c>
      <c r="B283" s="2" t="s">
        <v>584</v>
      </c>
      <c r="C283" s="61">
        <f>_xlfn.IFNA(IF(VLOOKUP(A283,'[2]Title IA 2021-22 F'!A:F,6,0)=0,0,$B$5),0)</f>
        <v>10000</v>
      </c>
      <c r="D283" s="67">
        <f>IFERROR(VLOOKUP(A283,'[2]Title IA 2021-22 F'!A:F,6,0)/'[2]Title IA 2021-22 F'!$F$3,0)</f>
        <v>1.846032900265335E-3</v>
      </c>
      <c r="E283" s="61">
        <f t="shared" si="50"/>
        <v>37065.999999999985</v>
      </c>
      <c r="F283" s="62"/>
      <c r="G283" s="61">
        <f t="shared" si="51"/>
        <v>0</v>
      </c>
      <c r="H283" s="61">
        <f t="shared" si="52"/>
        <v>35923.1</v>
      </c>
      <c r="I283" s="62"/>
      <c r="J283" s="61">
        <f t="shared" si="53"/>
        <v>0</v>
      </c>
      <c r="K283" s="61">
        <f t="shared" si="54"/>
        <v>35922</v>
      </c>
      <c r="L283" s="62"/>
      <c r="M283" s="61">
        <f t="shared" si="55"/>
        <v>0</v>
      </c>
      <c r="N283" s="61">
        <f t="shared" si="56"/>
        <v>35922</v>
      </c>
      <c r="Q283" s="61">
        <f t="shared" si="49"/>
        <v>35922</v>
      </c>
      <c r="R283" s="63"/>
      <c r="S283" s="26">
        <f t="shared" si="57"/>
        <v>0</v>
      </c>
      <c r="T283" s="61">
        <f t="shared" si="58"/>
        <v>35922</v>
      </c>
      <c r="U283" s="26">
        <f>IFERROR(VLOOKUP(A283,'[2]SY 2021-22 Final'!$A$9:$T$350,20,0),0)</f>
        <v>24450</v>
      </c>
      <c r="V283" s="26">
        <f t="shared" si="59"/>
        <v>11472</v>
      </c>
      <c r="W283" s="46">
        <f t="shared" si="60"/>
        <v>0.46920245398773008</v>
      </c>
    </row>
    <row r="284" spans="1:23" x14ac:dyDescent="0.25">
      <c r="A284" s="57" t="s">
        <v>585</v>
      </c>
      <c r="B284" s="2" t="s">
        <v>586</v>
      </c>
      <c r="C284" s="61">
        <f>_xlfn.IFNA(IF(VLOOKUP(A284,'[2]Title IA 2021-22 F'!A:F,6,0)=0,0,$B$5),0)</f>
        <v>10000</v>
      </c>
      <c r="D284" s="67">
        <f>IFERROR(VLOOKUP(A284,'[2]Title IA 2021-22 F'!A:F,6,0)/'[2]Title IA 2021-22 F'!$F$3,0)</f>
        <v>7.5362308988661834E-3</v>
      </c>
      <c r="E284" s="61">
        <f t="shared" si="50"/>
        <v>151317.99999999997</v>
      </c>
      <c r="F284" s="62"/>
      <c r="G284" s="61">
        <f t="shared" si="51"/>
        <v>0</v>
      </c>
      <c r="H284" s="61">
        <f t="shared" si="52"/>
        <v>146652.5</v>
      </c>
      <c r="I284" s="62"/>
      <c r="J284" s="61">
        <f t="shared" si="53"/>
        <v>0</v>
      </c>
      <c r="K284" s="61">
        <f t="shared" si="54"/>
        <v>146648</v>
      </c>
      <c r="L284" s="62"/>
      <c r="M284" s="61">
        <f t="shared" si="55"/>
        <v>0</v>
      </c>
      <c r="N284" s="61">
        <f t="shared" si="56"/>
        <v>146648</v>
      </c>
      <c r="Q284" s="61">
        <f t="shared" si="49"/>
        <v>146648</v>
      </c>
      <c r="R284" s="63"/>
      <c r="S284" s="26">
        <f t="shared" si="57"/>
        <v>0</v>
      </c>
      <c r="T284" s="61">
        <f t="shared" si="58"/>
        <v>146648</v>
      </c>
      <c r="U284" s="26">
        <f>IFERROR(VLOOKUP(A284,'[2]SY 2021-22 Final'!$A$9:$T$350,20,0),0)</f>
        <v>143694</v>
      </c>
      <c r="V284" s="26">
        <f t="shared" si="59"/>
        <v>2954</v>
      </c>
      <c r="W284" s="46">
        <f t="shared" si="60"/>
        <v>2.0557573733071665E-2</v>
      </c>
    </row>
    <row r="285" spans="1:23" x14ac:dyDescent="0.25">
      <c r="A285" s="57" t="s">
        <v>587</v>
      </c>
      <c r="B285" s="2" t="s">
        <v>588</v>
      </c>
      <c r="C285" s="61">
        <f>_xlfn.IFNA(IF(VLOOKUP(A285,'[2]Title IA 2021-22 F'!A:F,6,0)=0,0,$B$5),0)</f>
        <v>10000</v>
      </c>
      <c r="D285" s="67">
        <f>IFERROR(VLOOKUP(A285,'[2]Title IA 2021-22 F'!A:F,6,0)/'[2]Title IA 2021-22 F'!$F$3,0)</f>
        <v>1.0848926173839136E-4</v>
      </c>
      <c r="E285" s="61">
        <f t="shared" si="50"/>
        <v>2178.2999999999856</v>
      </c>
      <c r="F285" s="62"/>
      <c r="G285" s="61">
        <f t="shared" si="51"/>
        <v>10000</v>
      </c>
      <c r="H285" s="61">
        <f t="shared" si="52"/>
        <v>10000</v>
      </c>
      <c r="I285" s="62"/>
      <c r="J285" s="61">
        <f t="shared" si="53"/>
        <v>0</v>
      </c>
      <c r="K285" s="61">
        <f t="shared" si="54"/>
        <v>10000</v>
      </c>
      <c r="L285" s="62"/>
      <c r="M285" s="61">
        <f t="shared" si="55"/>
        <v>0</v>
      </c>
      <c r="N285" s="61">
        <f t="shared" si="56"/>
        <v>10000</v>
      </c>
      <c r="Q285" s="61">
        <f t="shared" si="49"/>
        <v>10000</v>
      </c>
      <c r="R285" s="63"/>
      <c r="S285" s="26">
        <f t="shared" si="57"/>
        <v>0</v>
      </c>
      <c r="T285" s="61">
        <f t="shared" si="58"/>
        <v>10000</v>
      </c>
      <c r="U285" s="26">
        <f>IFERROR(VLOOKUP(A285,'[2]SY 2021-22 Final'!$A$9:$T$350,20,0),0)</f>
        <v>10000</v>
      </c>
      <c r="V285" s="26">
        <f t="shared" si="59"/>
        <v>0</v>
      </c>
      <c r="W285" s="46">
        <f t="shared" si="60"/>
        <v>0</v>
      </c>
    </row>
    <row r="286" spans="1:23" x14ac:dyDescent="0.25">
      <c r="A286" s="57" t="s">
        <v>589</v>
      </c>
      <c r="B286" s="2" t="s">
        <v>590</v>
      </c>
      <c r="C286" s="61">
        <f>_xlfn.IFNA(IF(VLOOKUP(A286,'[2]Title IA 2021-22 F'!A:F,6,0)=0,0,$B$5),0)</f>
        <v>10000</v>
      </c>
      <c r="D286" s="67">
        <f>IFERROR(VLOOKUP(A286,'[2]Title IA 2021-22 F'!A:F,6,0)/'[2]Title IA 2021-22 F'!$F$3,0)</f>
        <v>3.6478719514011613E-4</v>
      </c>
      <c r="E286" s="61">
        <f t="shared" si="50"/>
        <v>7324.3999999999851</v>
      </c>
      <c r="F286" s="62"/>
      <c r="G286" s="61">
        <f t="shared" si="51"/>
        <v>10000</v>
      </c>
      <c r="H286" s="61">
        <f t="shared" si="52"/>
        <v>10000</v>
      </c>
      <c r="I286" s="62"/>
      <c r="J286" s="61">
        <f t="shared" si="53"/>
        <v>0</v>
      </c>
      <c r="K286" s="61">
        <f t="shared" si="54"/>
        <v>10000</v>
      </c>
      <c r="L286" s="62"/>
      <c r="M286" s="61">
        <f t="shared" si="55"/>
        <v>0</v>
      </c>
      <c r="N286" s="61">
        <f t="shared" si="56"/>
        <v>10000</v>
      </c>
      <c r="Q286" s="61">
        <f t="shared" si="49"/>
        <v>10000</v>
      </c>
      <c r="R286" s="63"/>
      <c r="S286" s="26">
        <f t="shared" si="57"/>
        <v>0</v>
      </c>
      <c r="T286" s="61">
        <f t="shared" si="58"/>
        <v>10000</v>
      </c>
      <c r="U286" s="26">
        <f>IFERROR(VLOOKUP(A286,'[2]SY 2021-22 Final'!$A$9:$T$350,20,0),0)</f>
        <v>10000</v>
      </c>
      <c r="V286" s="26">
        <f t="shared" si="59"/>
        <v>0</v>
      </c>
      <c r="W286" s="46">
        <f t="shared" si="60"/>
        <v>0</v>
      </c>
    </row>
    <row r="287" spans="1:23" x14ac:dyDescent="0.25">
      <c r="A287" s="57" t="s">
        <v>591</v>
      </c>
      <c r="B287" s="2" t="s">
        <v>592</v>
      </c>
      <c r="C287" s="61">
        <f>_xlfn.IFNA(IF(VLOOKUP(A287,'[2]Title IA 2021-22 F'!A:F,6,0)=0,0,$B$5),0)</f>
        <v>10000</v>
      </c>
      <c r="D287" s="67">
        <f>IFERROR(VLOOKUP(A287,'[2]Title IA 2021-22 F'!A:F,6,0)/'[2]Title IA 2021-22 F'!$F$3,0)</f>
        <v>3.2018547661038935E-4</v>
      </c>
      <c r="E287" s="61">
        <f t="shared" si="50"/>
        <v>6428.8999999999851</v>
      </c>
      <c r="F287" s="62"/>
      <c r="G287" s="61">
        <f t="shared" si="51"/>
        <v>10000</v>
      </c>
      <c r="H287" s="61">
        <f t="shared" si="52"/>
        <v>10000</v>
      </c>
      <c r="I287" s="62"/>
      <c r="J287" s="61">
        <f t="shared" si="53"/>
        <v>0</v>
      </c>
      <c r="K287" s="61">
        <f t="shared" si="54"/>
        <v>10000</v>
      </c>
      <c r="L287" s="62"/>
      <c r="M287" s="61">
        <f t="shared" si="55"/>
        <v>0</v>
      </c>
      <c r="N287" s="61">
        <f t="shared" si="56"/>
        <v>10000</v>
      </c>
      <c r="Q287" s="61">
        <f t="shared" si="49"/>
        <v>10000</v>
      </c>
      <c r="R287" s="63"/>
      <c r="S287" s="26">
        <f t="shared" si="57"/>
        <v>0</v>
      </c>
      <c r="T287" s="61">
        <f t="shared" si="58"/>
        <v>10000</v>
      </c>
      <c r="U287" s="26">
        <f>IFERROR(VLOOKUP(A287,'[2]SY 2021-22 Final'!$A$9:$T$350,20,0),0)</f>
        <v>10000</v>
      </c>
      <c r="V287" s="26">
        <f t="shared" si="59"/>
        <v>0</v>
      </c>
      <c r="W287" s="46">
        <f t="shared" si="60"/>
        <v>0</v>
      </c>
    </row>
    <row r="288" spans="1:23" x14ac:dyDescent="0.25">
      <c r="A288" s="57" t="s">
        <v>593</v>
      </c>
      <c r="B288" s="2" t="s">
        <v>594</v>
      </c>
      <c r="C288" s="61">
        <f>_xlfn.IFNA(IF(VLOOKUP(A288,'[2]Title IA 2021-22 F'!A:F,6,0)=0,0,$B$5),0)</f>
        <v>10000</v>
      </c>
      <c r="D288" s="67">
        <f>IFERROR(VLOOKUP(A288,'[2]Title IA 2021-22 F'!A:F,6,0)/'[2]Title IA 2021-22 F'!$F$3,0)</f>
        <v>5.5896142055313885E-3</v>
      </c>
      <c r="E288" s="61">
        <f t="shared" si="50"/>
        <v>112232.39999999998</v>
      </c>
      <c r="F288" s="62"/>
      <c r="G288" s="61">
        <f t="shared" si="51"/>
        <v>0</v>
      </c>
      <c r="H288" s="61">
        <f t="shared" si="52"/>
        <v>108772</v>
      </c>
      <c r="I288" s="62"/>
      <c r="J288" s="61">
        <f t="shared" si="53"/>
        <v>0</v>
      </c>
      <c r="K288" s="61">
        <f t="shared" si="54"/>
        <v>108768</v>
      </c>
      <c r="L288" s="62"/>
      <c r="M288" s="61">
        <f t="shared" si="55"/>
        <v>0</v>
      </c>
      <c r="N288" s="61">
        <f t="shared" si="56"/>
        <v>108768</v>
      </c>
      <c r="Q288" s="61">
        <f t="shared" si="49"/>
        <v>108768</v>
      </c>
      <c r="R288" s="63"/>
      <c r="S288" s="26">
        <f t="shared" si="57"/>
        <v>0</v>
      </c>
      <c r="T288" s="61">
        <f t="shared" si="58"/>
        <v>108768</v>
      </c>
      <c r="U288" s="26">
        <f>IFERROR(VLOOKUP(A288,'[2]SY 2021-22 Final'!$A$9:$T$350,20,0),0)</f>
        <v>119364</v>
      </c>
      <c r="V288" s="26">
        <f t="shared" si="59"/>
        <v>-10596</v>
      </c>
      <c r="W288" s="46">
        <f t="shared" si="60"/>
        <v>-8.8770483562883279E-2</v>
      </c>
    </row>
    <row r="289" spans="1:23" x14ac:dyDescent="0.25">
      <c r="A289" s="57" t="s">
        <v>595</v>
      </c>
      <c r="B289" s="2" t="s">
        <v>596</v>
      </c>
      <c r="C289" s="61">
        <f>_xlfn.IFNA(IF(VLOOKUP(A289,'[2]Title IA 2021-22 F'!A:F,6,0)=0,0,$B$5),0)</f>
        <v>10000</v>
      </c>
      <c r="D289" s="67">
        <f>IFERROR(VLOOKUP(A289,'[2]Title IA 2021-22 F'!A:F,6,0)/'[2]Title IA 2021-22 F'!$F$3,0)</f>
        <v>3.2193851528740497E-3</v>
      </c>
      <c r="E289" s="61">
        <f t="shared" si="50"/>
        <v>64641.199999999983</v>
      </c>
      <c r="F289" s="62"/>
      <c r="G289" s="61">
        <f t="shared" si="51"/>
        <v>0</v>
      </c>
      <c r="H289" s="61">
        <f t="shared" si="52"/>
        <v>62648.1</v>
      </c>
      <c r="I289" s="62"/>
      <c r="J289" s="61">
        <f t="shared" si="53"/>
        <v>0</v>
      </c>
      <c r="K289" s="61">
        <f t="shared" si="54"/>
        <v>62646</v>
      </c>
      <c r="L289" s="62"/>
      <c r="M289" s="61">
        <f t="shared" si="55"/>
        <v>0</v>
      </c>
      <c r="N289" s="61">
        <f t="shared" si="56"/>
        <v>62646</v>
      </c>
      <c r="Q289" s="61">
        <f t="shared" si="49"/>
        <v>62646</v>
      </c>
      <c r="R289" s="63"/>
      <c r="S289" s="26">
        <f t="shared" si="57"/>
        <v>0</v>
      </c>
      <c r="T289" s="61">
        <f t="shared" si="58"/>
        <v>62646</v>
      </c>
      <c r="U289" s="26">
        <f>IFERROR(VLOOKUP(A289,'[2]SY 2021-22 Final'!$A$9:$T$350,20,0),0)</f>
        <v>48430</v>
      </c>
      <c r="V289" s="26">
        <f t="shared" si="59"/>
        <v>14216</v>
      </c>
      <c r="W289" s="46">
        <f t="shared" si="60"/>
        <v>0.29353706380342764</v>
      </c>
    </row>
    <row r="290" spans="1:23" x14ac:dyDescent="0.25">
      <c r="A290" s="57" t="s">
        <v>597</v>
      </c>
      <c r="B290" s="2" t="s">
        <v>598</v>
      </c>
      <c r="C290" s="61">
        <f>_xlfn.IFNA(IF(VLOOKUP(A290,'[2]Title IA 2021-22 F'!A:F,6,0)=0,0,$B$5),0)</f>
        <v>10000</v>
      </c>
      <c r="D290" s="67">
        <f>IFERROR(VLOOKUP(A290,'[2]Title IA 2021-22 F'!A:F,6,0)/'[2]Title IA 2021-22 F'!$F$3,0)</f>
        <v>1.38687192361006E-3</v>
      </c>
      <c r="E290" s="61">
        <f t="shared" si="50"/>
        <v>27846.599999999984</v>
      </c>
      <c r="F290" s="62"/>
      <c r="G290" s="61">
        <f t="shared" si="51"/>
        <v>0</v>
      </c>
      <c r="H290" s="61">
        <f t="shared" si="52"/>
        <v>26988</v>
      </c>
      <c r="I290" s="62"/>
      <c r="J290" s="61">
        <f t="shared" si="53"/>
        <v>0</v>
      </c>
      <c r="K290" s="61">
        <f t="shared" si="54"/>
        <v>26987</v>
      </c>
      <c r="L290" s="62"/>
      <c r="M290" s="61">
        <f t="shared" si="55"/>
        <v>0</v>
      </c>
      <c r="N290" s="61">
        <f t="shared" si="56"/>
        <v>26987</v>
      </c>
      <c r="Q290" s="61">
        <f t="shared" si="49"/>
        <v>26987</v>
      </c>
      <c r="R290" s="63"/>
      <c r="S290" s="26">
        <f t="shared" si="57"/>
        <v>0</v>
      </c>
      <c r="T290" s="61">
        <f t="shared" si="58"/>
        <v>26987</v>
      </c>
      <c r="U290" s="26">
        <f>IFERROR(VLOOKUP(A290,'[2]SY 2021-22 Final'!$A$9:$T$350,20,0),0)</f>
        <v>23356</v>
      </c>
      <c r="V290" s="26">
        <f t="shared" si="59"/>
        <v>3631</v>
      </c>
      <c r="W290" s="46">
        <f t="shared" si="60"/>
        <v>0.15546326425757837</v>
      </c>
    </row>
    <row r="291" spans="1:23" x14ac:dyDescent="0.25">
      <c r="A291" s="57" t="s">
        <v>599</v>
      </c>
      <c r="B291" s="2" t="s">
        <v>600</v>
      </c>
      <c r="C291" s="61">
        <f>_xlfn.IFNA(IF(VLOOKUP(A291,'[2]Title IA 2021-22 F'!A:F,6,0)=0,0,$B$5),0)</f>
        <v>10000</v>
      </c>
      <c r="D291" s="67">
        <f>IFERROR(VLOOKUP(A291,'[2]Title IA 2021-22 F'!A:F,6,0)/'[2]Title IA 2021-22 F'!$F$3,0)</f>
        <v>3.3120314875176968E-3</v>
      </c>
      <c r="E291" s="61">
        <f t="shared" si="50"/>
        <v>66501.39999999998</v>
      </c>
      <c r="F291" s="62"/>
      <c r="G291" s="61">
        <f t="shared" si="51"/>
        <v>0</v>
      </c>
      <c r="H291" s="61">
        <f t="shared" si="52"/>
        <v>64451</v>
      </c>
      <c r="I291" s="62"/>
      <c r="J291" s="61">
        <f t="shared" si="53"/>
        <v>0</v>
      </c>
      <c r="K291" s="61">
        <f t="shared" si="54"/>
        <v>64449</v>
      </c>
      <c r="L291" s="62"/>
      <c r="M291" s="61">
        <f t="shared" si="55"/>
        <v>0</v>
      </c>
      <c r="N291" s="61">
        <f t="shared" si="56"/>
        <v>64449</v>
      </c>
      <c r="Q291" s="61">
        <f t="shared" ref="Q291:Q322" si="61">N291</f>
        <v>64449</v>
      </c>
      <c r="R291" s="63"/>
      <c r="S291" s="26">
        <f t="shared" si="57"/>
        <v>0</v>
      </c>
      <c r="T291" s="61">
        <f t="shared" si="58"/>
        <v>64449</v>
      </c>
      <c r="U291" s="26">
        <f>IFERROR(VLOOKUP(A291,'[2]SY 2021-22 Final'!$A$9:$T$350,20,0),0)</f>
        <v>55451</v>
      </c>
      <c r="V291" s="26">
        <f t="shared" si="59"/>
        <v>8998</v>
      </c>
      <c r="W291" s="46">
        <f t="shared" si="60"/>
        <v>0.16226939099385043</v>
      </c>
    </row>
    <row r="292" spans="1:23" x14ac:dyDescent="0.25">
      <c r="A292" s="57" t="s">
        <v>601</v>
      </c>
      <c r="B292" s="2" t="s">
        <v>602</v>
      </c>
      <c r="C292" s="61">
        <f>_xlfn.IFNA(IF(VLOOKUP(A292,'[2]Title IA 2021-22 F'!A:F,6,0)=0,0,$B$5),0)</f>
        <v>10000</v>
      </c>
      <c r="D292" s="67">
        <f>IFERROR(VLOOKUP(A292,'[2]Title IA 2021-22 F'!A:F,6,0)/'[2]Title IA 2021-22 F'!$F$3,0)</f>
        <v>2.2082929046119432E-4</v>
      </c>
      <c r="E292" s="61">
        <f t="shared" si="50"/>
        <v>4433.8999999999851</v>
      </c>
      <c r="F292" s="62"/>
      <c r="G292" s="61">
        <f t="shared" si="51"/>
        <v>10000</v>
      </c>
      <c r="H292" s="61">
        <f t="shared" si="52"/>
        <v>10000</v>
      </c>
      <c r="I292" s="62"/>
      <c r="J292" s="61">
        <f t="shared" si="53"/>
        <v>0</v>
      </c>
      <c r="K292" s="61">
        <f t="shared" si="54"/>
        <v>10000</v>
      </c>
      <c r="L292" s="62"/>
      <c r="M292" s="61">
        <f t="shared" si="55"/>
        <v>0</v>
      </c>
      <c r="N292" s="61">
        <f t="shared" si="56"/>
        <v>10000</v>
      </c>
      <c r="Q292" s="61">
        <f t="shared" si="61"/>
        <v>10000</v>
      </c>
      <c r="R292" s="63"/>
      <c r="S292" s="26">
        <f t="shared" si="57"/>
        <v>0</v>
      </c>
      <c r="T292" s="61">
        <f t="shared" si="58"/>
        <v>10000</v>
      </c>
      <c r="U292" s="26">
        <f>IFERROR(VLOOKUP(A292,'[2]SY 2021-22 Final'!$A$9:$T$350,20,0),0)</f>
        <v>10000</v>
      </c>
      <c r="V292" s="26">
        <f t="shared" si="59"/>
        <v>0</v>
      </c>
      <c r="W292" s="46">
        <f t="shared" si="60"/>
        <v>0</v>
      </c>
    </row>
    <row r="293" spans="1:23" x14ac:dyDescent="0.25">
      <c r="A293" s="57" t="s">
        <v>603</v>
      </c>
      <c r="B293" s="2" t="s">
        <v>604</v>
      </c>
      <c r="C293" s="61">
        <f>_xlfn.IFNA(IF(VLOOKUP(A293,'[2]Title IA 2021-22 F'!A:F,6,0)=0,0,$B$5),0)</f>
        <v>10000</v>
      </c>
      <c r="D293" s="67">
        <f>IFERROR(VLOOKUP(A293,'[2]Title IA 2021-22 F'!A:F,6,0)/'[2]Title IA 2021-22 F'!$F$3,0)</f>
        <v>2.6851674093955117E-2</v>
      </c>
      <c r="E293" s="61">
        <f t="shared" si="50"/>
        <v>539147.9</v>
      </c>
      <c r="F293" s="62"/>
      <c r="G293" s="61">
        <f t="shared" si="51"/>
        <v>0</v>
      </c>
      <c r="H293" s="61">
        <f t="shared" si="52"/>
        <v>522524.9</v>
      </c>
      <c r="I293" s="62"/>
      <c r="J293" s="61">
        <f t="shared" si="53"/>
        <v>0</v>
      </c>
      <c r="K293" s="61">
        <f t="shared" si="54"/>
        <v>522509</v>
      </c>
      <c r="L293" s="62"/>
      <c r="M293" s="61">
        <f t="shared" si="55"/>
        <v>0</v>
      </c>
      <c r="N293" s="61">
        <f t="shared" si="56"/>
        <v>522509</v>
      </c>
      <c r="Q293" s="61">
        <f t="shared" si="61"/>
        <v>522509</v>
      </c>
      <c r="R293" s="63"/>
      <c r="S293" s="26">
        <f t="shared" si="57"/>
        <v>0</v>
      </c>
      <c r="T293" s="61">
        <f t="shared" si="58"/>
        <v>522509</v>
      </c>
      <c r="U293" s="26">
        <f>IFERROR(VLOOKUP(A293,'[2]SY 2021-22 Final'!$A$9:$T$350,20,0),0)</f>
        <v>452009</v>
      </c>
      <c r="V293" s="26">
        <f t="shared" si="59"/>
        <v>70500</v>
      </c>
      <c r="W293" s="46">
        <f t="shared" si="60"/>
        <v>0.15597034572320462</v>
      </c>
    </row>
    <row r="294" spans="1:23" x14ac:dyDescent="0.25">
      <c r="A294" s="57" t="s">
        <v>605</v>
      </c>
      <c r="B294" s="2" t="s">
        <v>606</v>
      </c>
      <c r="C294" s="61">
        <f>_xlfn.IFNA(IF(VLOOKUP(A294,'[2]Title IA 2021-22 F'!A:F,6,0)=0,0,$B$5),0)</f>
        <v>10000</v>
      </c>
      <c r="D294" s="67">
        <f>IFERROR(VLOOKUP(A294,'[2]Title IA 2021-22 F'!A:F,6,0)/'[2]Title IA 2021-22 F'!$F$3,0)</f>
        <v>5.7531978260560968E-4</v>
      </c>
      <c r="E294" s="61">
        <f t="shared" si="50"/>
        <v>11551.599999999986</v>
      </c>
      <c r="F294" s="62"/>
      <c r="G294" s="61">
        <f t="shared" si="51"/>
        <v>0</v>
      </c>
      <c r="H294" s="61">
        <f t="shared" si="52"/>
        <v>11195.4</v>
      </c>
      <c r="I294" s="62"/>
      <c r="J294" s="61">
        <f t="shared" si="53"/>
        <v>0</v>
      </c>
      <c r="K294" s="61">
        <f t="shared" si="54"/>
        <v>11195</v>
      </c>
      <c r="L294" s="62"/>
      <c r="M294" s="61">
        <f t="shared" si="55"/>
        <v>0</v>
      </c>
      <c r="N294" s="61">
        <f t="shared" si="56"/>
        <v>11195</v>
      </c>
      <c r="Q294" s="61">
        <f t="shared" si="61"/>
        <v>11195</v>
      </c>
      <c r="R294" s="63"/>
      <c r="S294" s="26">
        <f t="shared" si="57"/>
        <v>0</v>
      </c>
      <c r="T294" s="61">
        <f t="shared" si="58"/>
        <v>11195</v>
      </c>
      <c r="U294" s="26">
        <f>IFERROR(VLOOKUP(A294,'[2]SY 2021-22 Final'!$A$9:$T$350,20,0),0)</f>
        <v>10722</v>
      </c>
      <c r="V294" s="26">
        <f t="shared" si="59"/>
        <v>473</v>
      </c>
      <c r="W294" s="46">
        <f t="shared" si="60"/>
        <v>4.4114903935832867E-2</v>
      </c>
    </row>
    <row r="295" spans="1:23" x14ac:dyDescent="0.25">
      <c r="A295" s="57" t="s">
        <v>607</v>
      </c>
      <c r="B295" s="2" t="s">
        <v>608</v>
      </c>
      <c r="C295" s="61">
        <f>_xlfn.IFNA(IF(VLOOKUP(A295,'[2]Title IA 2021-22 F'!A:F,6,0)=0,0,$B$5),0)</f>
        <v>10000</v>
      </c>
      <c r="D295" s="67">
        <f>IFERROR(VLOOKUP(A295,'[2]Title IA 2021-22 F'!A:F,6,0)/'[2]Title IA 2021-22 F'!$F$3,0)</f>
        <v>5.8011824613758678E-4</v>
      </c>
      <c r="E295" s="61">
        <f t="shared" si="50"/>
        <v>11647.999999999985</v>
      </c>
      <c r="F295" s="62"/>
      <c r="G295" s="61">
        <f t="shared" si="51"/>
        <v>0</v>
      </c>
      <c r="H295" s="61">
        <f t="shared" si="52"/>
        <v>11288.8</v>
      </c>
      <c r="I295" s="62"/>
      <c r="J295" s="61">
        <f t="shared" si="53"/>
        <v>0</v>
      </c>
      <c r="K295" s="61">
        <f t="shared" si="54"/>
        <v>11288</v>
      </c>
      <c r="L295" s="62"/>
      <c r="M295" s="61">
        <f t="shared" si="55"/>
        <v>0</v>
      </c>
      <c r="N295" s="61">
        <f t="shared" si="56"/>
        <v>11288</v>
      </c>
      <c r="Q295" s="61">
        <f t="shared" si="61"/>
        <v>11288</v>
      </c>
      <c r="R295" s="63"/>
      <c r="S295" s="26">
        <f t="shared" si="57"/>
        <v>0</v>
      </c>
      <c r="T295" s="61">
        <f t="shared" si="58"/>
        <v>11288</v>
      </c>
      <c r="U295" s="26">
        <f>IFERROR(VLOOKUP(A295,'[2]SY 2021-22 Final'!$A$9:$T$350,20,0),0)</f>
        <v>10000</v>
      </c>
      <c r="V295" s="26">
        <f t="shared" si="59"/>
        <v>1288</v>
      </c>
      <c r="W295" s="46">
        <f t="shared" si="60"/>
        <v>0.1288</v>
      </c>
    </row>
    <row r="296" spans="1:23" x14ac:dyDescent="0.25">
      <c r="A296" s="57" t="s">
        <v>609</v>
      </c>
      <c r="B296" s="2" t="s">
        <v>610</v>
      </c>
      <c r="C296" s="61">
        <f>_xlfn.IFNA(IF(VLOOKUP(A296,'[2]Title IA 2021-22 F'!A:F,6,0)=0,0,$B$5),0)</f>
        <v>10000</v>
      </c>
      <c r="D296" s="67">
        <f>IFERROR(VLOOKUP(A296,'[2]Title IA 2021-22 F'!A:F,6,0)/'[2]Title IA 2021-22 F'!$F$3,0)</f>
        <v>2.7484759380046507E-3</v>
      </c>
      <c r="E296" s="61">
        <f t="shared" si="50"/>
        <v>55185.899999999987</v>
      </c>
      <c r="F296" s="62"/>
      <c r="G296" s="61">
        <f t="shared" si="51"/>
        <v>0</v>
      </c>
      <c r="H296" s="61">
        <f t="shared" si="52"/>
        <v>53484.4</v>
      </c>
      <c r="I296" s="62"/>
      <c r="J296" s="61">
        <f t="shared" si="53"/>
        <v>0</v>
      </c>
      <c r="K296" s="61">
        <f t="shared" si="54"/>
        <v>53482</v>
      </c>
      <c r="L296" s="62"/>
      <c r="M296" s="61">
        <f t="shared" si="55"/>
        <v>0</v>
      </c>
      <c r="N296" s="61">
        <f t="shared" si="56"/>
        <v>53482</v>
      </c>
      <c r="Q296" s="61">
        <f t="shared" si="61"/>
        <v>53482</v>
      </c>
      <c r="R296" s="63"/>
      <c r="S296" s="26">
        <f t="shared" si="57"/>
        <v>0</v>
      </c>
      <c r="T296" s="61">
        <f t="shared" si="58"/>
        <v>53482</v>
      </c>
      <c r="U296" s="26">
        <f>IFERROR(VLOOKUP(A296,'[2]SY 2021-22 Final'!$A$9:$T$350,20,0),0)</f>
        <v>47033</v>
      </c>
      <c r="V296" s="26">
        <f t="shared" si="59"/>
        <v>6449</v>
      </c>
      <c r="W296" s="46">
        <f t="shared" si="60"/>
        <v>0.13711649267535561</v>
      </c>
    </row>
    <row r="297" spans="1:23" x14ac:dyDescent="0.25">
      <c r="A297" s="57" t="s">
        <v>611</v>
      </c>
      <c r="B297" s="2" t="s">
        <v>612</v>
      </c>
      <c r="C297" s="61">
        <f>_xlfn.IFNA(IF(VLOOKUP(A297,'[2]Title IA 2021-22 F'!A:F,6,0)=0,0,$B$5),0)</f>
        <v>10000</v>
      </c>
      <c r="D297" s="67">
        <f>IFERROR(VLOOKUP(A297,'[2]Title IA 2021-22 F'!A:F,6,0)/'[2]Title IA 2021-22 F'!$F$3,0)</f>
        <v>2.9670499506058158E-4</v>
      </c>
      <c r="E297" s="61">
        <f t="shared" si="50"/>
        <v>5957.3999999999851</v>
      </c>
      <c r="F297" s="62"/>
      <c r="G297" s="61">
        <f t="shared" si="51"/>
        <v>10000</v>
      </c>
      <c r="H297" s="61">
        <f t="shared" si="52"/>
        <v>10000</v>
      </c>
      <c r="I297" s="62"/>
      <c r="J297" s="61">
        <f t="shared" si="53"/>
        <v>0</v>
      </c>
      <c r="K297" s="61">
        <f t="shared" si="54"/>
        <v>10000</v>
      </c>
      <c r="L297" s="62"/>
      <c r="M297" s="61">
        <f t="shared" si="55"/>
        <v>0</v>
      </c>
      <c r="N297" s="61">
        <f t="shared" si="56"/>
        <v>10000</v>
      </c>
      <c r="Q297" s="61">
        <f t="shared" si="61"/>
        <v>10000</v>
      </c>
      <c r="R297" s="63"/>
      <c r="S297" s="26">
        <f t="shared" si="57"/>
        <v>0</v>
      </c>
      <c r="T297" s="61">
        <f t="shared" si="58"/>
        <v>10000</v>
      </c>
      <c r="U297" s="26">
        <f>IFERROR(VLOOKUP(A297,'[2]SY 2021-22 Final'!$A$9:$T$350,20,0),0)</f>
        <v>10000</v>
      </c>
      <c r="V297" s="26">
        <f t="shared" si="59"/>
        <v>0</v>
      </c>
      <c r="W297" s="46">
        <f t="shared" si="60"/>
        <v>0</v>
      </c>
    </row>
    <row r="298" spans="1:23" x14ac:dyDescent="0.25">
      <c r="A298" s="57" t="s">
        <v>613</v>
      </c>
      <c r="B298" s="2" t="s">
        <v>614</v>
      </c>
      <c r="C298" s="61">
        <f>_xlfn.IFNA(IF(VLOOKUP(A298,'[2]Title IA 2021-22 F'!A:F,6,0)=0,0,$B$5),0)</f>
        <v>10000</v>
      </c>
      <c r="D298" s="67">
        <f>IFERROR(VLOOKUP(A298,'[2]Title IA 2021-22 F'!A:F,6,0)/'[2]Title IA 2021-22 F'!$F$3,0)</f>
        <v>5.4015984081896978E-3</v>
      </c>
      <c r="E298" s="61">
        <f t="shared" si="50"/>
        <v>108457.29999999999</v>
      </c>
      <c r="F298" s="62"/>
      <c r="G298" s="61">
        <f t="shared" si="51"/>
        <v>0</v>
      </c>
      <c r="H298" s="61">
        <f t="shared" si="52"/>
        <v>105113.3</v>
      </c>
      <c r="I298" s="62"/>
      <c r="J298" s="61">
        <f t="shared" si="53"/>
        <v>0</v>
      </c>
      <c r="K298" s="61">
        <f t="shared" si="54"/>
        <v>105110</v>
      </c>
      <c r="L298" s="62"/>
      <c r="M298" s="61">
        <f t="shared" si="55"/>
        <v>0</v>
      </c>
      <c r="N298" s="61">
        <f t="shared" si="56"/>
        <v>105110</v>
      </c>
      <c r="Q298" s="61">
        <f t="shared" si="61"/>
        <v>105110</v>
      </c>
      <c r="R298" s="63"/>
      <c r="S298" s="26">
        <f t="shared" si="57"/>
        <v>0</v>
      </c>
      <c r="T298" s="61">
        <f t="shared" si="58"/>
        <v>105110</v>
      </c>
      <c r="U298" s="26">
        <f>IFERROR(VLOOKUP(A298,'[2]SY 2021-22 Final'!$A$9:$T$350,20,0),0)</f>
        <v>96996</v>
      </c>
      <c r="V298" s="26">
        <f t="shared" si="59"/>
        <v>8114</v>
      </c>
      <c r="W298" s="46">
        <f t="shared" si="60"/>
        <v>8.3652934141614094E-2</v>
      </c>
    </row>
    <row r="299" spans="1:23" x14ac:dyDescent="0.25">
      <c r="A299" s="57" t="s">
        <v>615</v>
      </c>
      <c r="B299" s="2" t="s">
        <v>616</v>
      </c>
      <c r="C299" s="61">
        <f>_xlfn.IFNA(IF(VLOOKUP(A299,'[2]Title IA 2021-22 F'!A:F,6,0)=0,0,$B$5),0)</f>
        <v>10000</v>
      </c>
      <c r="D299" s="67">
        <f>IFERROR(VLOOKUP(A299,'[2]Title IA 2021-22 F'!A:F,6,0)/'[2]Title IA 2021-22 F'!$F$3,0)</f>
        <v>6.9251465680689045E-3</v>
      </c>
      <c r="E299" s="61">
        <f t="shared" si="50"/>
        <v>139048.19999999998</v>
      </c>
      <c r="F299" s="62"/>
      <c r="G299" s="61">
        <f t="shared" si="51"/>
        <v>0</v>
      </c>
      <c r="H299" s="61">
        <f t="shared" si="52"/>
        <v>134761</v>
      </c>
      <c r="I299" s="62"/>
      <c r="J299" s="61">
        <f t="shared" si="53"/>
        <v>0</v>
      </c>
      <c r="K299" s="61">
        <f t="shared" si="54"/>
        <v>134757</v>
      </c>
      <c r="L299" s="62"/>
      <c r="M299" s="61">
        <f t="shared" si="55"/>
        <v>0</v>
      </c>
      <c r="N299" s="61">
        <f t="shared" si="56"/>
        <v>134757</v>
      </c>
      <c r="Q299" s="61">
        <f t="shared" si="61"/>
        <v>134757</v>
      </c>
      <c r="R299" s="63"/>
      <c r="S299" s="26">
        <f t="shared" si="57"/>
        <v>0</v>
      </c>
      <c r="T299" s="61">
        <f t="shared" si="58"/>
        <v>134757</v>
      </c>
      <c r="U299" s="26">
        <f>IFERROR(VLOOKUP(A299,'[2]SY 2021-22 Final'!$A$9:$T$350,20,0),0)</f>
        <v>107293</v>
      </c>
      <c r="V299" s="26">
        <f t="shared" si="59"/>
        <v>27464</v>
      </c>
      <c r="W299" s="46">
        <f t="shared" si="60"/>
        <v>0.25597196462024552</v>
      </c>
    </row>
    <row r="300" spans="1:23" x14ac:dyDescent="0.25">
      <c r="A300" s="57" t="s">
        <v>617</v>
      </c>
      <c r="B300" s="2" t="s">
        <v>618</v>
      </c>
      <c r="C300" s="61">
        <f>_xlfn.IFNA(IF(VLOOKUP(A300,'[2]Title IA 2021-22 F'!A:F,6,0)=0,0,$B$5),0)</f>
        <v>10000</v>
      </c>
      <c r="D300" s="67">
        <f>IFERROR(VLOOKUP(A300,'[2]Title IA 2021-22 F'!A:F,6,0)/'[2]Title IA 2021-22 F'!$F$3,0)</f>
        <v>1.6898789007759715E-3</v>
      </c>
      <c r="E300" s="61">
        <f t="shared" si="50"/>
        <v>33930.599999999984</v>
      </c>
      <c r="F300" s="62"/>
      <c r="G300" s="61">
        <f t="shared" si="51"/>
        <v>0</v>
      </c>
      <c r="H300" s="61">
        <f t="shared" si="52"/>
        <v>32884.400000000001</v>
      </c>
      <c r="I300" s="62"/>
      <c r="J300" s="61">
        <f t="shared" si="53"/>
        <v>0</v>
      </c>
      <c r="K300" s="61">
        <f t="shared" si="54"/>
        <v>32883</v>
      </c>
      <c r="L300" s="62"/>
      <c r="M300" s="61">
        <f t="shared" si="55"/>
        <v>0</v>
      </c>
      <c r="N300" s="61">
        <f t="shared" si="56"/>
        <v>32883</v>
      </c>
      <c r="Q300" s="61">
        <f t="shared" si="61"/>
        <v>32883</v>
      </c>
      <c r="R300" s="63"/>
      <c r="S300" s="26">
        <f t="shared" si="57"/>
        <v>0</v>
      </c>
      <c r="T300" s="61">
        <f t="shared" si="58"/>
        <v>32883</v>
      </c>
      <c r="U300" s="26">
        <f>IFERROR(VLOOKUP(A300,'[2]SY 2021-22 Final'!$A$9:$T$350,20,0),0)</f>
        <v>29630</v>
      </c>
      <c r="V300" s="26">
        <f t="shared" si="59"/>
        <v>3253</v>
      </c>
      <c r="W300" s="46">
        <f t="shared" si="60"/>
        <v>0.10978737765777928</v>
      </c>
    </row>
    <row r="301" spans="1:23" x14ac:dyDescent="0.25">
      <c r="A301" s="57" t="s">
        <v>619</v>
      </c>
      <c r="B301" s="2" t="s">
        <v>620</v>
      </c>
      <c r="C301" s="61">
        <f>_xlfn.IFNA(IF(VLOOKUP(A301,'[2]Title IA 2021-22 F'!A:F,6,0)=0,0,$B$5),0)</f>
        <v>10000</v>
      </c>
      <c r="D301" s="67">
        <f>IFERROR(VLOOKUP(A301,'[2]Title IA 2021-22 F'!A:F,6,0)/'[2]Title IA 2021-22 F'!$F$3,0)</f>
        <v>1.9281586036151224E-3</v>
      </c>
      <c r="E301" s="61">
        <f t="shared" si="50"/>
        <v>38714.999999999985</v>
      </c>
      <c r="F301" s="62"/>
      <c r="G301" s="61">
        <f t="shared" si="51"/>
        <v>0</v>
      </c>
      <c r="H301" s="61">
        <f t="shared" si="52"/>
        <v>37521.300000000003</v>
      </c>
      <c r="I301" s="62"/>
      <c r="J301" s="61">
        <f t="shared" si="53"/>
        <v>0</v>
      </c>
      <c r="K301" s="61">
        <f t="shared" si="54"/>
        <v>37520</v>
      </c>
      <c r="L301" s="62"/>
      <c r="M301" s="61">
        <f t="shared" si="55"/>
        <v>0</v>
      </c>
      <c r="N301" s="61">
        <f t="shared" si="56"/>
        <v>37520</v>
      </c>
      <c r="Q301" s="61">
        <f t="shared" si="61"/>
        <v>37520</v>
      </c>
      <c r="R301" s="63"/>
      <c r="S301" s="26">
        <f t="shared" si="57"/>
        <v>0</v>
      </c>
      <c r="T301" s="61">
        <f t="shared" si="58"/>
        <v>37520</v>
      </c>
      <c r="U301" s="26">
        <f>IFERROR(VLOOKUP(A301,'[2]SY 2021-22 Final'!$A$9:$T$350,20,0),0)</f>
        <v>32251</v>
      </c>
      <c r="V301" s="26">
        <f t="shared" si="59"/>
        <v>5269</v>
      </c>
      <c r="W301" s="46">
        <f t="shared" si="60"/>
        <v>0.16337477907661777</v>
      </c>
    </row>
    <row r="302" spans="1:23" x14ac:dyDescent="0.25">
      <c r="A302" s="57" t="s">
        <v>621</v>
      </c>
      <c r="B302" s="2" t="s">
        <v>622</v>
      </c>
      <c r="C302" s="61">
        <f>_xlfn.IFNA(IF(VLOOKUP(A302,'[2]Title IA 2021-22 F'!A:F,6,0)=0,0,$B$5),0)</f>
        <v>10000</v>
      </c>
      <c r="D302" s="67">
        <f>IFERROR(VLOOKUP(A302,'[2]Title IA 2021-22 F'!A:F,6,0)/'[2]Title IA 2021-22 F'!$F$3,0)</f>
        <v>9.932819511192516E-5</v>
      </c>
      <c r="E302" s="61">
        <f t="shared" si="50"/>
        <v>1994.2999999999852</v>
      </c>
      <c r="F302" s="62"/>
      <c r="G302" s="61">
        <f t="shared" si="51"/>
        <v>10000</v>
      </c>
      <c r="H302" s="61">
        <f t="shared" si="52"/>
        <v>10000</v>
      </c>
      <c r="I302" s="62"/>
      <c r="J302" s="61">
        <f t="shared" si="53"/>
        <v>0</v>
      </c>
      <c r="K302" s="61">
        <f t="shared" si="54"/>
        <v>10000</v>
      </c>
      <c r="L302" s="62"/>
      <c r="M302" s="61">
        <f t="shared" si="55"/>
        <v>0</v>
      </c>
      <c r="N302" s="61">
        <f t="shared" si="56"/>
        <v>10000</v>
      </c>
      <c r="Q302" s="61">
        <f t="shared" si="61"/>
        <v>10000</v>
      </c>
      <c r="R302" s="63"/>
      <c r="S302" s="26">
        <f t="shared" si="57"/>
        <v>0</v>
      </c>
      <c r="T302" s="61">
        <f t="shared" si="58"/>
        <v>10000</v>
      </c>
      <c r="U302" s="26">
        <f>IFERROR(VLOOKUP(A302,'[2]SY 2021-22 Final'!$A$9:$T$350,20,0),0)</f>
        <v>10000</v>
      </c>
      <c r="V302" s="26">
        <f t="shared" si="59"/>
        <v>0</v>
      </c>
      <c r="W302" s="46">
        <f t="shared" si="60"/>
        <v>0</v>
      </c>
    </row>
    <row r="303" spans="1:23" x14ac:dyDescent="0.25">
      <c r="A303" s="57" t="s">
        <v>623</v>
      </c>
      <c r="B303" s="2" t="s">
        <v>624</v>
      </c>
      <c r="C303" s="61">
        <f>_xlfn.IFNA(IF(VLOOKUP(A303,'[2]Title IA 2021-22 F'!A:F,6,0)=0,0,$B$5),0)</f>
        <v>10000</v>
      </c>
      <c r="D303" s="67">
        <f>IFERROR(VLOOKUP(A303,'[2]Title IA 2021-22 F'!A:F,6,0)/'[2]Title IA 2021-22 F'!$F$3,0)</f>
        <v>2.7773906795044225E-4</v>
      </c>
      <c r="E303" s="61">
        <f t="shared" si="50"/>
        <v>5576.5999999999858</v>
      </c>
      <c r="F303" s="62"/>
      <c r="G303" s="61">
        <f t="shared" si="51"/>
        <v>10000</v>
      </c>
      <c r="H303" s="61">
        <f t="shared" si="52"/>
        <v>10000</v>
      </c>
      <c r="I303" s="62"/>
      <c r="J303" s="61">
        <f t="shared" si="53"/>
        <v>0</v>
      </c>
      <c r="K303" s="61">
        <f t="shared" si="54"/>
        <v>10000</v>
      </c>
      <c r="L303" s="62"/>
      <c r="M303" s="61">
        <f t="shared" si="55"/>
        <v>0</v>
      </c>
      <c r="N303" s="61">
        <f t="shared" si="56"/>
        <v>10000</v>
      </c>
      <c r="Q303" s="61">
        <f t="shared" si="61"/>
        <v>10000</v>
      </c>
      <c r="R303" s="63"/>
      <c r="S303" s="26">
        <f t="shared" si="57"/>
        <v>0</v>
      </c>
      <c r="T303" s="61">
        <f t="shared" si="58"/>
        <v>10000</v>
      </c>
      <c r="U303" s="26">
        <f>IFERROR(VLOOKUP(A303,'[2]SY 2021-22 Final'!$A$9:$T$350,20,0),0)</f>
        <v>10000</v>
      </c>
      <c r="V303" s="26">
        <f t="shared" si="59"/>
        <v>0</v>
      </c>
      <c r="W303" s="46">
        <f t="shared" si="60"/>
        <v>0</v>
      </c>
    </row>
    <row r="304" spans="1:23" x14ac:dyDescent="0.25">
      <c r="A304" s="57" t="s">
        <v>625</v>
      </c>
      <c r="B304" s="2" t="s">
        <v>626</v>
      </c>
      <c r="C304" s="61">
        <f>_xlfn.IFNA(IF(VLOOKUP(A304,'[2]Title IA 2021-22 F'!A:F,6,0)=0,0,$B$5),0)</f>
        <v>10000</v>
      </c>
      <c r="D304" s="67">
        <f>IFERROR(VLOOKUP(A304,'[2]Title IA 2021-22 F'!A:F,6,0)/'[2]Title IA 2021-22 F'!$F$3,0)</f>
        <v>7.5013180779514394E-4</v>
      </c>
      <c r="E304" s="61">
        <f t="shared" si="50"/>
        <v>15061.699999999986</v>
      </c>
      <c r="F304" s="62"/>
      <c r="G304" s="61">
        <f t="shared" si="51"/>
        <v>0</v>
      </c>
      <c r="H304" s="61">
        <f t="shared" si="52"/>
        <v>14597.3</v>
      </c>
      <c r="I304" s="62"/>
      <c r="J304" s="61">
        <f t="shared" si="53"/>
        <v>0</v>
      </c>
      <c r="K304" s="61">
        <f t="shared" si="54"/>
        <v>14596</v>
      </c>
      <c r="L304" s="62"/>
      <c r="M304" s="61">
        <f t="shared" si="55"/>
        <v>0</v>
      </c>
      <c r="N304" s="61">
        <f t="shared" si="56"/>
        <v>14596</v>
      </c>
      <c r="Q304" s="61">
        <f t="shared" si="61"/>
        <v>14596</v>
      </c>
      <c r="R304" s="63"/>
      <c r="S304" s="26">
        <f t="shared" si="57"/>
        <v>0</v>
      </c>
      <c r="T304" s="61">
        <f t="shared" si="58"/>
        <v>14596</v>
      </c>
      <c r="U304" s="26">
        <f>IFERROR(VLOOKUP(A304,'[2]SY 2021-22 Final'!$A$9:$T$350,20,0),0)</f>
        <v>10000</v>
      </c>
      <c r="V304" s="26">
        <f t="shared" si="59"/>
        <v>4596</v>
      </c>
      <c r="W304" s="46">
        <f t="shared" si="60"/>
        <v>0.45960000000000001</v>
      </c>
    </row>
    <row r="305" spans="1:23" x14ac:dyDescent="0.25">
      <c r="A305" s="57" t="s">
        <v>627</v>
      </c>
      <c r="B305" s="2" t="s">
        <v>628</v>
      </c>
      <c r="C305" s="61">
        <f>_xlfn.IFNA(IF(VLOOKUP(A305,'[2]Title IA 2021-22 F'!A:F,6,0)=0,0,$B$5),0)</f>
        <v>10000</v>
      </c>
      <c r="D305" s="67">
        <f>IFERROR(VLOOKUP(A305,'[2]Title IA 2021-22 F'!A:F,6,0)/'[2]Title IA 2021-22 F'!$F$3,0)</f>
        <v>9.6861384984527951E-3</v>
      </c>
      <c r="E305" s="61">
        <f t="shared" si="50"/>
        <v>194485.49999999997</v>
      </c>
      <c r="F305" s="62"/>
      <c r="G305" s="61">
        <f t="shared" si="51"/>
        <v>0</v>
      </c>
      <c r="H305" s="61">
        <f t="shared" si="52"/>
        <v>188489.1</v>
      </c>
      <c r="I305" s="62"/>
      <c r="J305" s="61">
        <f t="shared" si="53"/>
        <v>0</v>
      </c>
      <c r="K305" s="61">
        <f t="shared" si="54"/>
        <v>188483</v>
      </c>
      <c r="L305" s="62"/>
      <c r="M305" s="61">
        <f t="shared" si="55"/>
        <v>0</v>
      </c>
      <c r="N305" s="61">
        <f t="shared" si="56"/>
        <v>188483</v>
      </c>
      <c r="Q305" s="61">
        <f t="shared" si="61"/>
        <v>188483</v>
      </c>
      <c r="R305" s="63"/>
      <c r="S305" s="26">
        <f t="shared" si="57"/>
        <v>0</v>
      </c>
      <c r="T305" s="61">
        <f t="shared" si="58"/>
        <v>188483</v>
      </c>
      <c r="U305" s="26">
        <f>IFERROR(VLOOKUP(A305,'[2]SY 2021-22 Final'!$A$9:$T$350,20,0),0)</f>
        <v>131294</v>
      </c>
      <c r="V305" s="26">
        <f t="shared" si="59"/>
        <v>57189</v>
      </c>
      <c r="W305" s="46">
        <f t="shared" si="60"/>
        <v>0.4355796913796518</v>
      </c>
    </row>
    <row r="306" spans="1:23" x14ac:dyDescent="0.25">
      <c r="A306" s="57" t="s">
        <v>629</v>
      </c>
      <c r="B306" s="2" t="s">
        <v>630</v>
      </c>
      <c r="C306" s="61">
        <f>_xlfn.IFNA(IF(VLOOKUP(A306,'[2]Title IA 2021-22 F'!A:F,6,0)=0,0,$B$5),0)</f>
        <v>10000</v>
      </c>
      <c r="D306" s="67">
        <f>IFERROR(VLOOKUP(A306,'[2]Title IA 2021-22 F'!A:F,6,0)/'[2]Title IA 2021-22 F'!$F$3,0)</f>
        <v>2.4700970749166116E-3</v>
      </c>
      <c r="E306" s="61">
        <f t="shared" si="50"/>
        <v>49596.399999999987</v>
      </c>
      <c r="F306" s="62"/>
      <c r="G306" s="61">
        <f t="shared" si="51"/>
        <v>0</v>
      </c>
      <c r="H306" s="61">
        <f t="shared" si="52"/>
        <v>48067.199999999997</v>
      </c>
      <c r="I306" s="62"/>
      <c r="J306" s="61">
        <f t="shared" si="53"/>
        <v>0</v>
      </c>
      <c r="K306" s="61">
        <f t="shared" si="54"/>
        <v>48065</v>
      </c>
      <c r="L306" s="62"/>
      <c r="M306" s="61">
        <f t="shared" si="55"/>
        <v>0</v>
      </c>
      <c r="N306" s="61">
        <f t="shared" si="56"/>
        <v>48065</v>
      </c>
      <c r="Q306" s="61">
        <f t="shared" si="61"/>
        <v>48065</v>
      </c>
      <c r="R306" s="63"/>
      <c r="S306" s="26">
        <f t="shared" si="57"/>
        <v>0</v>
      </c>
      <c r="T306" s="61">
        <f t="shared" si="58"/>
        <v>48065</v>
      </c>
      <c r="U306" s="26">
        <f>IFERROR(VLOOKUP(A306,'[2]SY 2021-22 Final'!$A$9:$T$350,20,0),0)</f>
        <v>42159</v>
      </c>
      <c r="V306" s="26">
        <f t="shared" si="59"/>
        <v>5906</v>
      </c>
      <c r="W306" s="46">
        <f t="shared" si="60"/>
        <v>0.14008871178158874</v>
      </c>
    </row>
    <row r="307" spans="1:23" x14ac:dyDescent="0.25">
      <c r="A307" s="57" t="s">
        <v>631</v>
      </c>
      <c r="B307" s="2" t="s">
        <v>632</v>
      </c>
      <c r="C307" s="61">
        <f>_xlfn.IFNA(IF(VLOOKUP(A307,'[2]Title IA 2021-22 F'!A:F,6,0)=0,0,$B$5),0)</f>
        <v>10000</v>
      </c>
      <c r="D307" s="67">
        <f>IFERROR(VLOOKUP(A307,'[2]Title IA 2021-22 F'!A:F,6,0)/'[2]Title IA 2021-22 F'!$F$3,0)</f>
        <v>3.9952807111163008E-3</v>
      </c>
      <c r="E307" s="61">
        <f t="shared" si="50"/>
        <v>80220.199999999983</v>
      </c>
      <c r="F307" s="62"/>
      <c r="G307" s="61">
        <f t="shared" si="51"/>
        <v>0</v>
      </c>
      <c r="H307" s="61">
        <f t="shared" si="52"/>
        <v>77746.8</v>
      </c>
      <c r="I307" s="62"/>
      <c r="J307" s="61">
        <f t="shared" si="53"/>
        <v>0</v>
      </c>
      <c r="K307" s="61">
        <f t="shared" si="54"/>
        <v>77744</v>
      </c>
      <c r="L307" s="62"/>
      <c r="M307" s="61">
        <f t="shared" si="55"/>
        <v>0</v>
      </c>
      <c r="N307" s="61">
        <f t="shared" si="56"/>
        <v>77744</v>
      </c>
      <c r="Q307" s="61">
        <f t="shared" si="61"/>
        <v>77744</v>
      </c>
      <c r="R307" s="63"/>
      <c r="S307" s="26">
        <f t="shared" si="57"/>
        <v>0</v>
      </c>
      <c r="T307" s="61">
        <f t="shared" si="58"/>
        <v>77744</v>
      </c>
      <c r="U307" s="26">
        <f>IFERROR(VLOOKUP(A307,'[2]SY 2021-22 Final'!$A$9:$T$350,20,0),0)</f>
        <v>56501</v>
      </c>
      <c r="V307" s="26">
        <f t="shared" si="59"/>
        <v>21243</v>
      </c>
      <c r="W307" s="46">
        <f t="shared" si="60"/>
        <v>0.37597564644873543</v>
      </c>
    </row>
    <row r="308" spans="1:23" x14ac:dyDescent="0.25">
      <c r="A308" s="57" t="s">
        <v>633</v>
      </c>
      <c r="B308" s="2" t="s">
        <v>634</v>
      </c>
      <c r="C308" s="61">
        <f>_xlfn.IFNA(IF(VLOOKUP(A308,'[2]Title IA 2021-22 F'!A:F,6,0)=0,0,$B$5),0)</f>
        <v>10000</v>
      </c>
      <c r="D308" s="67">
        <f>IFERROR(VLOOKUP(A308,'[2]Title IA 2021-22 F'!A:F,6,0)/'[2]Title IA 2021-22 F'!$F$3,0)</f>
        <v>6.5255105315278048E-5</v>
      </c>
      <c r="E308" s="61">
        <f t="shared" si="50"/>
        <v>1310.1999999999853</v>
      </c>
      <c r="F308" s="62"/>
      <c r="G308" s="61">
        <f t="shared" si="51"/>
        <v>10000</v>
      </c>
      <c r="H308" s="61">
        <f t="shared" si="52"/>
        <v>10000</v>
      </c>
      <c r="I308" s="62"/>
      <c r="J308" s="61">
        <f t="shared" si="53"/>
        <v>0</v>
      </c>
      <c r="K308" s="61">
        <f t="shared" si="54"/>
        <v>10000</v>
      </c>
      <c r="L308" s="62"/>
      <c r="M308" s="61">
        <f t="shared" si="55"/>
        <v>0</v>
      </c>
      <c r="N308" s="61">
        <f t="shared" si="56"/>
        <v>10000</v>
      </c>
      <c r="Q308" s="61">
        <f t="shared" si="61"/>
        <v>10000</v>
      </c>
      <c r="R308" s="63"/>
      <c r="S308" s="26">
        <f t="shared" si="57"/>
        <v>0</v>
      </c>
      <c r="T308" s="61">
        <f t="shared" si="58"/>
        <v>10000</v>
      </c>
      <c r="U308" s="26">
        <f>IFERROR(VLOOKUP(A308,'[2]SY 2021-22 Final'!$A$9:$T$350,20,0),0)</f>
        <v>0</v>
      </c>
      <c r="V308" s="26">
        <f t="shared" si="59"/>
        <v>10000</v>
      </c>
      <c r="W308" s="46">
        <f t="shared" si="60"/>
        <v>0</v>
      </c>
    </row>
    <row r="309" spans="1:23" x14ac:dyDescent="0.25">
      <c r="A309" s="57" t="s">
        <v>635</v>
      </c>
      <c r="B309" s="2" t="s">
        <v>636</v>
      </c>
      <c r="C309" s="61">
        <f>_xlfn.IFNA(IF(VLOOKUP(A309,'[2]Title IA 2021-22 F'!A:F,6,0)=0,0,$B$5),0)</f>
        <v>10000</v>
      </c>
      <c r="D309" s="67">
        <f>IFERROR(VLOOKUP(A309,'[2]Title IA 2021-22 F'!A:F,6,0)/'[2]Title IA 2021-22 F'!$F$3,0)</f>
        <v>5.0195527392129038E-4</v>
      </c>
      <c r="E309" s="61">
        <f t="shared" si="50"/>
        <v>10078.599999999986</v>
      </c>
      <c r="F309" s="62"/>
      <c r="G309" s="61">
        <f t="shared" si="51"/>
        <v>0</v>
      </c>
      <c r="H309" s="61">
        <f t="shared" si="52"/>
        <v>9767.7999999999993</v>
      </c>
      <c r="I309" s="62"/>
      <c r="J309" s="61">
        <f t="shared" si="53"/>
        <v>10000</v>
      </c>
      <c r="K309" s="61">
        <f t="shared" si="54"/>
        <v>10000</v>
      </c>
      <c r="L309" s="62"/>
      <c r="M309" s="61">
        <f t="shared" si="55"/>
        <v>0</v>
      </c>
      <c r="N309" s="61">
        <f t="shared" si="56"/>
        <v>10000</v>
      </c>
      <c r="Q309" s="61">
        <f t="shared" si="61"/>
        <v>10000</v>
      </c>
      <c r="R309" s="63"/>
      <c r="S309" s="26">
        <f t="shared" si="57"/>
        <v>0</v>
      </c>
      <c r="T309" s="61">
        <f t="shared" si="58"/>
        <v>10000</v>
      </c>
      <c r="U309" s="26">
        <f>IFERROR(VLOOKUP(A309,'[2]SY 2021-22 Final'!$A$9:$T$350,20,0),0)</f>
        <v>10000</v>
      </c>
      <c r="V309" s="26">
        <f t="shared" si="59"/>
        <v>0</v>
      </c>
      <c r="W309" s="46">
        <f t="shared" si="60"/>
        <v>0</v>
      </c>
    </row>
    <row r="310" spans="1:23" x14ac:dyDescent="0.25">
      <c r="A310" s="57" t="s">
        <v>637</v>
      </c>
      <c r="B310" s="2" t="s">
        <v>638</v>
      </c>
      <c r="C310" s="61">
        <f>_xlfn.IFNA(IF(VLOOKUP(A310,'[2]Title IA 2021-22 F'!A:F,6,0)=0,0,$B$5),0)</f>
        <v>10000</v>
      </c>
      <c r="D310" s="67">
        <f>IFERROR(VLOOKUP(A310,'[2]Title IA 2021-22 F'!A:F,6,0)/'[2]Title IA 2021-22 F'!$F$3,0)</f>
        <v>6.8960718777847328E-4</v>
      </c>
      <c r="E310" s="61">
        <f t="shared" si="50"/>
        <v>13846.399999999985</v>
      </c>
      <c r="F310" s="62"/>
      <c r="G310" s="61">
        <f t="shared" si="51"/>
        <v>0</v>
      </c>
      <c r="H310" s="61">
        <f t="shared" si="52"/>
        <v>13419.4</v>
      </c>
      <c r="I310" s="62"/>
      <c r="J310" s="61">
        <f t="shared" si="53"/>
        <v>0</v>
      </c>
      <c r="K310" s="61">
        <f t="shared" si="54"/>
        <v>13419</v>
      </c>
      <c r="L310" s="62"/>
      <c r="M310" s="61">
        <f t="shared" si="55"/>
        <v>0</v>
      </c>
      <c r="N310" s="61">
        <f t="shared" si="56"/>
        <v>13419</v>
      </c>
      <c r="Q310" s="61">
        <f t="shared" si="61"/>
        <v>13419</v>
      </c>
      <c r="R310" s="63"/>
      <c r="S310" s="26">
        <f t="shared" si="57"/>
        <v>0</v>
      </c>
      <c r="T310" s="61">
        <f t="shared" si="58"/>
        <v>13419</v>
      </c>
      <c r="U310" s="26">
        <f>IFERROR(VLOOKUP(A310,'[2]SY 2021-22 Final'!$A$9:$T$350,20,0),0)</f>
        <v>12853</v>
      </c>
      <c r="V310" s="26">
        <f t="shared" si="59"/>
        <v>566</v>
      </c>
      <c r="W310" s="46">
        <f t="shared" si="60"/>
        <v>4.4036411732669416E-2</v>
      </c>
    </row>
    <row r="311" spans="1:23" x14ac:dyDescent="0.25">
      <c r="A311" s="57" t="s">
        <v>639</v>
      </c>
      <c r="B311" s="2" t="s">
        <v>640</v>
      </c>
      <c r="C311" s="61">
        <f>_xlfn.IFNA(IF(VLOOKUP(A311,'[2]Title IA 2021-22 F'!A:F,6,0)=0,0,$B$5),0)</f>
        <v>10000</v>
      </c>
      <c r="D311" s="67">
        <f>IFERROR(VLOOKUP(A311,'[2]Title IA 2021-22 F'!A:F,6,0)/'[2]Title IA 2021-22 F'!$F$3,0)</f>
        <v>8.3950718979782673E-4</v>
      </c>
      <c r="E311" s="61">
        <f t="shared" si="50"/>
        <v>16856.199999999986</v>
      </c>
      <c r="F311" s="62"/>
      <c r="G311" s="61">
        <f t="shared" si="51"/>
        <v>0</v>
      </c>
      <c r="H311" s="61">
        <f t="shared" si="52"/>
        <v>16336.4</v>
      </c>
      <c r="I311" s="62"/>
      <c r="J311" s="61">
        <f t="shared" si="53"/>
        <v>0</v>
      </c>
      <c r="K311" s="61">
        <f t="shared" si="54"/>
        <v>16335</v>
      </c>
      <c r="L311" s="62"/>
      <c r="M311" s="61">
        <f t="shared" si="55"/>
        <v>0</v>
      </c>
      <c r="N311" s="61">
        <f t="shared" si="56"/>
        <v>16335</v>
      </c>
      <c r="Q311" s="61">
        <f t="shared" si="61"/>
        <v>16335</v>
      </c>
      <c r="R311" s="63"/>
      <c r="S311" s="26">
        <f t="shared" si="57"/>
        <v>0</v>
      </c>
      <c r="T311" s="61">
        <f t="shared" si="58"/>
        <v>16335</v>
      </c>
      <c r="U311" s="26">
        <f>IFERROR(VLOOKUP(A311,'[2]SY 2021-22 Final'!$A$9:$T$350,20,0),0)</f>
        <v>15611</v>
      </c>
      <c r="V311" s="26">
        <f t="shared" si="59"/>
        <v>724</v>
      </c>
      <c r="W311" s="46">
        <f t="shared" si="60"/>
        <v>4.6377554288642625E-2</v>
      </c>
    </row>
    <row r="312" spans="1:23" x14ac:dyDescent="0.25">
      <c r="A312" s="57" t="s">
        <v>641</v>
      </c>
      <c r="B312" s="2" t="s">
        <v>642</v>
      </c>
      <c r="C312" s="61">
        <f>_xlfn.IFNA(IF(VLOOKUP(A312,'[2]Title IA 2021-22 F'!A:F,6,0)=0,0,$B$5),0)</f>
        <v>10000</v>
      </c>
      <c r="D312" s="67">
        <f>IFERROR(VLOOKUP(A312,'[2]Title IA 2021-22 F'!A:F,6,0)/'[2]Title IA 2021-22 F'!$F$3,0)</f>
        <v>1.5034385989606128E-4</v>
      </c>
      <c r="E312" s="61">
        <f t="shared" si="50"/>
        <v>3018.6999999999853</v>
      </c>
      <c r="F312" s="62"/>
      <c r="G312" s="61">
        <f t="shared" si="51"/>
        <v>10000</v>
      </c>
      <c r="H312" s="61">
        <f t="shared" si="52"/>
        <v>10000</v>
      </c>
      <c r="I312" s="62"/>
      <c r="J312" s="61">
        <f t="shared" si="53"/>
        <v>0</v>
      </c>
      <c r="K312" s="61">
        <f t="shared" si="54"/>
        <v>10000</v>
      </c>
      <c r="L312" s="62"/>
      <c r="M312" s="61">
        <f t="shared" si="55"/>
        <v>0</v>
      </c>
      <c r="N312" s="61">
        <f t="shared" si="56"/>
        <v>10000</v>
      </c>
      <c r="Q312" s="61">
        <f t="shared" si="61"/>
        <v>10000</v>
      </c>
      <c r="R312" s="63"/>
      <c r="S312" s="26">
        <f t="shared" si="57"/>
        <v>0</v>
      </c>
      <c r="T312" s="61">
        <f t="shared" si="58"/>
        <v>10000</v>
      </c>
      <c r="U312" s="26">
        <f>IFERROR(VLOOKUP(A312,'[2]SY 2021-22 Final'!$A$9:$T$350,20,0),0)</f>
        <v>0</v>
      </c>
      <c r="V312" s="26">
        <f t="shared" si="59"/>
        <v>10000</v>
      </c>
      <c r="W312" s="46">
        <f t="shared" si="60"/>
        <v>0</v>
      </c>
    </row>
    <row r="313" spans="1:23" x14ac:dyDescent="0.25">
      <c r="A313" s="57" t="s">
        <v>643</v>
      </c>
      <c r="B313" s="2" t="s">
        <v>644</v>
      </c>
      <c r="C313" s="61">
        <f>_xlfn.IFNA(IF(VLOOKUP(A313,'[2]Title IA 2021-22 F'!A:F,6,0)=0,0,$B$5),0)</f>
        <v>10000</v>
      </c>
      <c r="D313" s="67">
        <f>IFERROR(VLOOKUP(A313,'[2]Title IA 2021-22 F'!A:F,6,0)/'[2]Title IA 2021-22 F'!$F$3,0)</f>
        <v>1.3317735661041335E-4</v>
      </c>
      <c r="E313" s="61">
        <f t="shared" si="50"/>
        <v>2673.9999999999854</v>
      </c>
      <c r="F313" s="62"/>
      <c r="G313" s="61">
        <f t="shared" si="51"/>
        <v>10000</v>
      </c>
      <c r="H313" s="61">
        <f t="shared" si="52"/>
        <v>10000</v>
      </c>
      <c r="I313" s="62"/>
      <c r="J313" s="61">
        <f t="shared" si="53"/>
        <v>0</v>
      </c>
      <c r="K313" s="61">
        <f t="shared" si="54"/>
        <v>10000</v>
      </c>
      <c r="L313" s="62"/>
      <c r="M313" s="61">
        <f t="shared" si="55"/>
        <v>0</v>
      </c>
      <c r="N313" s="61">
        <f t="shared" si="56"/>
        <v>10000</v>
      </c>
      <c r="Q313" s="61">
        <f t="shared" si="61"/>
        <v>10000</v>
      </c>
      <c r="R313" s="63"/>
      <c r="S313" s="26">
        <f t="shared" si="57"/>
        <v>0</v>
      </c>
      <c r="T313" s="61">
        <f t="shared" si="58"/>
        <v>10000</v>
      </c>
      <c r="U313" s="26">
        <f>IFERROR(VLOOKUP(A313,'[2]SY 2021-22 Final'!$A$9:$T$350,20,0),0)</f>
        <v>10000</v>
      </c>
      <c r="V313" s="26">
        <f t="shared" si="59"/>
        <v>0</v>
      </c>
      <c r="W313" s="46">
        <f t="shared" si="60"/>
        <v>0</v>
      </c>
    </row>
    <row r="314" spans="1:23" x14ac:dyDescent="0.25">
      <c r="A314" s="57" t="s">
        <v>645</v>
      </c>
      <c r="B314" s="2" t="s">
        <v>646</v>
      </c>
      <c r="C314" s="61">
        <f>_xlfn.IFNA(IF(VLOOKUP(A314,'[2]Title IA 2021-22 F'!A:F,6,0)=0,0,$B$5),0)</f>
        <v>10000</v>
      </c>
      <c r="D314" s="67">
        <f>IFERROR(VLOOKUP(A314,'[2]Title IA 2021-22 F'!A:F,6,0)/'[2]Title IA 2021-22 F'!$F$3,0)</f>
        <v>6.0662175971254006E-4</v>
      </c>
      <c r="E314" s="61">
        <f t="shared" si="50"/>
        <v>12180.199999999986</v>
      </c>
      <c r="F314" s="62"/>
      <c r="G314" s="61">
        <f t="shared" si="51"/>
        <v>0</v>
      </c>
      <c r="H314" s="61">
        <f t="shared" si="52"/>
        <v>11804.6</v>
      </c>
      <c r="I314" s="62"/>
      <c r="J314" s="61">
        <f t="shared" si="53"/>
        <v>0</v>
      </c>
      <c r="K314" s="61">
        <f t="shared" si="54"/>
        <v>11804</v>
      </c>
      <c r="L314" s="62"/>
      <c r="M314" s="61">
        <f t="shared" si="55"/>
        <v>0</v>
      </c>
      <c r="N314" s="61">
        <f t="shared" si="56"/>
        <v>11804</v>
      </c>
      <c r="Q314" s="61">
        <f t="shared" si="61"/>
        <v>11804</v>
      </c>
      <c r="R314" s="63"/>
      <c r="S314" s="26">
        <f t="shared" si="57"/>
        <v>0</v>
      </c>
      <c r="T314" s="61">
        <f t="shared" si="58"/>
        <v>11804</v>
      </c>
      <c r="U314" s="26">
        <f>IFERROR(VLOOKUP(A314,'[2]SY 2021-22 Final'!$A$9:$T$350,20,0),0)</f>
        <v>12447</v>
      </c>
      <c r="V314" s="26">
        <f t="shared" si="59"/>
        <v>-643</v>
      </c>
      <c r="W314" s="46">
        <f t="shared" si="60"/>
        <v>-5.1659034305455133E-2</v>
      </c>
    </row>
    <row r="315" spans="1:23" x14ac:dyDescent="0.25">
      <c r="A315" s="57" t="s">
        <v>647</v>
      </c>
      <c r="B315" s="2" t="s">
        <v>648</v>
      </c>
      <c r="C315" s="61">
        <f>_xlfn.IFNA(IF(VLOOKUP(A315,'[2]Title IA 2021-22 F'!A:F,6,0)=0,0,$B$5),0)</f>
        <v>10000</v>
      </c>
      <c r="D315" s="67">
        <f>IFERROR(VLOOKUP(A315,'[2]Title IA 2021-22 F'!A:F,6,0)/'[2]Title IA 2021-22 F'!$F$3,0)</f>
        <v>1.3298941678874425E-4</v>
      </c>
      <c r="E315" s="61">
        <f t="shared" si="50"/>
        <v>2670.1999999999853</v>
      </c>
      <c r="F315" s="62"/>
      <c r="G315" s="61">
        <f t="shared" si="51"/>
        <v>10000</v>
      </c>
      <c r="H315" s="61">
        <f t="shared" si="52"/>
        <v>10000</v>
      </c>
      <c r="I315" s="62"/>
      <c r="J315" s="61">
        <f t="shared" si="53"/>
        <v>0</v>
      </c>
      <c r="K315" s="61">
        <f t="shared" si="54"/>
        <v>10000</v>
      </c>
      <c r="L315" s="62"/>
      <c r="M315" s="61">
        <f t="shared" si="55"/>
        <v>0</v>
      </c>
      <c r="N315" s="61">
        <f t="shared" si="56"/>
        <v>10000</v>
      </c>
      <c r="Q315" s="61">
        <f t="shared" si="61"/>
        <v>10000</v>
      </c>
      <c r="R315" s="63"/>
      <c r="S315" s="26">
        <f t="shared" si="57"/>
        <v>0</v>
      </c>
      <c r="T315" s="61">
        <f t="shared" si="58"/>
        <v>10000</v>
      </c>
      <c r="U315" s="26">
        <f>IFERROR(VLOOKUP(A315,'[2]SY 2021-22 Final'!$A$9:$T$350,20,0),0)</f>
        <v>10000</v>
      </c>
      <c r="V315" s="26">
        <f t="shared" si="59"/>
        <v>0</v>
      </c>
      <c r="W315" s="46">
        <f t="shared" si="60"/>
        <v>0</v>
      </c>
    </row>
    <row r="316" spans="1:23" x14ac:dyDescent="0.25">
      <c r="A316" s="57" t="s">
        <v>649</v>
      </c>
      <c r="B316" s="2" t="s">
        <v>650</v>
      </c>
      <c r="C316" s="61">
        <f>_xlfn.IFNA(IF(VLOOKUP(A316,'[2]Title IA 2021-22 F'!A:F,6,0)=0,0,$B$5),0)</f>
        <v>10000</v>
      </c>
      <c r="D316" s="67">
        <f>IFERROR(VLOOKUP(A316,'[2]Title IA 2021-22 F'!A:F,6,0)/'[2]Title IA 2021-22 F'!$F$3,0)</f>
        <v>1.0585290589953096E-3</v>
      </c>
      <c r="E316" s="61">
        <f t="shared" si="50"/>
        <v>21253.899999999987</v>
      </c>
      <c r="F316" s="62"/>
      <c r="G316" s="61">
        <f t="shared" si="51"/>
        <v>0</v>
      </c>
      <c r="H316" s="61">
        <f t="shared" si="52"/>
        <v>20598.599999999999</v>
      </c>
      <c r="I316" s="62"/>
      <c r="J316" s="61">
        <f t="shared" si="53"/>
        <v>0</v>
      </c>
      <c r="K316" s="61">
        <f t="shared" si="54"/>
        <v>20597</v>
      </c>
      <c r="L316" s="62"/>
      <c r="M316" s="61">
        <f t="shared" si="55"/>
        <v>0</v>
      </c>
      <c r="N316" s="61">
        <f t="shared" si="56"/>
        <v>20597</v>
      </c>
      <c r="Q316" s="61">
        <f t="shared" si="61"/>
        <v>20597</v>
      </c>
      <c r="R316" s="63"/>
      <c r="S316" s="26">
        <f t="shared" si="57"/>
        <v>0</v>
      </c>
      <c r="T316" s="61">
        <f t="shared" si="58"/>
        <v>20597</v>
      </c>
      <c r="U316" s="26">
        <f>IFERROR(VLOOKUP(A316,'[2]SY 2021-22 Final'!$A$9:$T$350,20,0),0)</f>
        <v>22999</v>
      </c>
      <c r="V316" s="26">
        <f t="shared" si="59"/>
        <v>-2402</v>
      </c>
      <c r="W316" s="46">
        <f t="shared" si="60"/>
        <v>-0.1044393234488456</v>
      </c>
    </row>
    <row r="317" spans="1:23" x14ac:dyDescent="0.25">
      <c r="A317" s="57" t="s">
        <v>651</v>
      </c>
      <c r="B317" s="2" t="s">
        <v>652</v>
      </c>
      <c r="C317" s="61">
        <f>_xlfn.IFNA(IF(VLOOKUP(A317,'[2]Title IA 2021-22 F'!A:F,6,0)=0,0,$B$5),0)</f>
        <v>10000</v>
      </c>
      <c r="D317" s="67">
        <f>IFERROR(VLOOKUP(A317,'[2]Title IA 2021-22 F'!A:F,6,0)/'[2]Title IA 2021-22 F'!$F$3,0)</f>
        <v>1.1564696984025715E-4</v>
      </c>
      <c r="E317" s="61">
        <f t="shared" si="50"/>
        <v>2321.9999999999854</v>
      </c>
      <c r="F317" s="62"/>
      <c r="G317" s="61">
        <f t="shared" si="51"/>
        <v>10000</v>
      </c>
      <c r="H317" s="61">
        <f t="shared" si="52"/>
        <v>10000</v>
      </c>
      <c r="I317" s="62"/>
      <c r="J317" s="61">
        <f t="shared" si="53"/>
        <v>0</v>
      </c>
      <c r="K317" s="61">
        <f t="shared" si="54"/>
        <v>10000</v>
      </c>
      <c r="L317" s="62"/>
      <c r="M317" s="61">
        <f t="shared" si="55"/>
        <v>0</v>
      </c>
      <c r="N317" s="61">
        <f t="shared" si="56"/>
        <v>10000</v>
      </c>
      <c r="Q317" s="61">
        <f t="shared" si="61"/>
        <v>10000</v>
      </c>
      <c r="R317" s="63"/>
      <c r="S317" s="26">
        <f t="shared" si="57"/>
        <v>0</v>
      </c>
      <c r="T317" s="61">
        <f t="shared" si="58"/>
        <v>10000</v>
      </c>
      <c r="U317" s="26">
        <f>IFERROR(VLOOKUP(A317,'[2]SY 2021-22 Final'!$A$9:$T$350,20,0),0)</f>
        <v>10000</v>
      </c>
      <c r="V317" s="26">
        <f t="shared" si="59"/>
        <v>0</v>
      </c>
      <c r="W317" s="46">
        <f t="shared" si="60"/>
        <v>0</v>
      </c>
    </row>
    <row r="318" spans="1:23" x14ac:dyDescent="0.25">
      <c r="A318" s="57" t="s">
        <v>653</v>
      </c>
      <c r="B318" s="2" t="s">
        <v>654</v>
      </c>
      <c r="C318" s="61">
        <f>_xlfn.IFNA(IF(VLOOKUP(A318,'[2]Title IA 2021-22 F'!A:F,6,0)=0,0,$B$5),0)</f>
        <v>10000</v>
      </c>
      <c r="D318" s="67">
        <f>IFERROR(VLOOKUP(A318,'[2]Title IA 2021-22 F'!A:F,6,0)/'[2]Title IA 2021-22 F'!$F$3,0)</f>
        <v>9.2330435794458614E-6</v>
      </c>
      <c r="E318" s="61">
        <f t="shared" si="50"/>
        <v>185.29999999998535</v>
      </c>
      <c r="F318" s="62"/>
      <c r="G318" s="61">
        <f t="shared" si="51"/>
        <v>10000</v>
      </c>
      <c r="H318" s="61">
        <f t="shared" si="52"/>
        <v>10000</v>
      </c>
      <c r="I318" s="62"/>
      <c r="J318" s="61">
        <f t="shared" si="53"/>
        <v>0</v>
      </c>
      <c r="K318" s="61">
        <f t="shared" si="54"/>
        <v>10000</v>
      </c>
      <c r="L318" s="62"/>
      <c r="M318" s="61">
        <f t="shared" si="55"/>
        <v>0</v>
      </c>
      <c r="N318" s="61">
        <f t="shared" si="56"/>
        <v>10000</v>
      </c>
      <c r="Q318" s="61">
        <f t="shared" si="61"/>
        <v>10000</v>
      </c>
      <c r="R318" s="63"/>
      <c r="S318" s="26">
        <f t="shared" si="57"/>
        <v>0</v>
      </c>
      <c r="T318" s="61">
        <f t="shared" si="58"/>
        <v>10000</v>
      </c>
      <c r="U318" s="26">
        <f>IFERROR(VLOOKUP(A318,'[2]SY 2021-22 Final'!$A$9:$T$350,20,0),0)</f>
        <v>10000</v>
      </c>
      <c r="V318" s="26">
        <f t="shared" si="59"/>
        <v>0</v>
      </c>
      <c r="W318" s="46">
        <f t="shared" si="60"/>
        <v>0</v>
      </c>
    </row>
    <row r="319" spans="1:23" x14ac:dyDescent="0.25">
      <c r="A319" s="57" t="s">
        <v>655</v>
      </c>
      <c r="B319" s="2" t="s">
        <v>656</v>
      </c>
      <c r="C319" s="61">
        <f>_xlfn.IFNA(IF(VLOOKUP(A319,'[2]Title IA 2021-22 F'!A:F,6,0)=0,0,$B$5),0)</f>
        <v>10000</v>
      </c>
      <c r="D319" s="67">
        <f>IFERROR(VLOOKUP(A319,'[2]Title IA 2021-22 F'!A:F,6,0)/'[2]Title IA 2021-22 F'!$F$3,0)</f>
        <v>1.7851403980445461E-3</v>
      </c>
      <c r="E319" s="61">
        <f t="shared" si="50"/>
        <v>35843.299999999988</v>
      </c>
      <c r="F319" s="62"/>
      <c r="G319" s="61">
        <f t="shared" si="51"/>
        <v>0</v>
      </c>
      <c r="H319" s="61">
        <f t="shared" si="52"/>
        <v>34738.1</v>
      </c>
      <c r="I319" s="62"/>
      <c r="J319" s="61">
        <f t="shared" si="53"/>
        <v>0</v>
      </c>
      <c r="K319" s="61">
        <f t="shared" si="54"/>
        <v>34737</v>
      </c>
      <c r="L319" s="62"/>
      <c r="M319" s="61">
        <f t="shared" si="55"/>
        <v>0</v>
      </c>
      <c r="N319" s="61">
        <f t="shared" si="56"/>
        <v>34737</v>
      </c>
      <c r="Q319" s="61">
        <f t="shared" si="61"/>
        <v>34737</v>
      </c>
      <c r="R319" s="63"/>
      <c r="S319" s="26">
        <f t="shared" si="57"/>
        <v>0</v>
      </c>
      <c r="T319" s="61">
        <f t="shared" si="58"/>
        <v>34737</v>
      </c>
      <c r="U319" s="26">
        <f>IFERROR(VLOOKUP(A319,'[2]SY 2021-22 Final'!$A$9:$T$350,20,0),0)</f>
        <v>34309</v>
      </c>
      <c r="V319" s="26">
        <f t="shared" si="59"/>
        <v>428</v>
      </c>
      <c r="W319" s="46">
        <f t="shared" si="60"/>
        <v>1.2474860823690577E-2</v>
      </c>
    </row>
    <row r="320" spans="1:23" x14ac:dyDescent="0.25">
      <c r="A320" s="57" t="s">
        <v>657</v>
      </c>
      <c r="B320" s="2" t="s">
        <v>658</v>
      </c>
      <c r="C320" s="61">
        <f>_xlfn.IFNA(IF(VLOOKUP(A320,'[2]Title IA 2021-22 F'!A:F,6,0)=0,0,$B$5),0)</f>
        <v>10000</v>
      </c>
      <c r="D320" s="67">
        <f>IFERROR(VLOOKUP(A320,'[2]Title IA 2021-22 F'!A:F,6,0)/'[2]Title IA 2021-22 F'!$F$3,0)</f>
        <v>4.0354442507509095E-2</v>
      </c>
      <c r="E320" s="61">
        <f t="shared" si="50"/>
        <v>810266.5</v>
      </c>
      <c r="F320" s="62"/>
      <c r="G320" s="61">
        <f t="shared" si="51"/>
        <v>0</v>
      </c>
      <c r="H320" s="61">
        <f t="shared" si="52"/>
        <v>785284.5</v>
      </c>
      <c r="I320" s="62"/>
      <c r="J320" s="61">
        <f t="shared" si="53"/>
        <v>0</v>
      </c>
      <c r="K320" s="61">
        <f t="shared" si="54"/>
        <v>785261</v>
      </c>
      <c r="L320" s="62"/>
      <c r="M320" s="61">
        <f t="shared" si="55"/>
        <v>0</v>
      </c>
      <c r="N320" s="61">
        <f t="shared" si="56"/>
        <v>785261</v>
      </c>
      <c r="Q320" s="61">
        <f t="shared" si="61"/>
        <v>785261</v>
      </c>
      <c r="R320" s="63"/>
      <c r="S320" s="26">
        <f t="shared" si="57"/>
        <v>0</v>
      </c>
      <c r="T320" s="61">
        <f t="shared" si="58"/>
        <v>785261</v>
      </c>
      <c r="U320" s="26">
        <f>IFERROR(VLOOKUP(A320,'[2]SY 2021-22 Final'!$A$9:$T$350,20,0),0)</f>
        <v>567733</v>
      </c>
      <c r="V320" s="26">
        <f t="shared" si="59"/>
        <v>217528</v>
      </c>
      <c r="W320" s="46">
        <f t="shared" si="60"/>
        <v>0.38315193937995501</v>
      </c>
    </row>
    <row r="321" spans="1:23" x14ac:dyDescent="0.25">
      <c r="A321" s="57" t="s">
        <v>659</v>
      </c>
      <c r="B321" s="2" t="s">
        <v>660</v>
      </c>
      <c r="C321" s="61">
        <f>_xlfn.IFNA(IF(VLOOKUP(A321,'[2]Title IA 2021-22 F'!A:F,6,0)=0,0,$B$5),0)</f>
        <v>10000</v>
      </c>
      <c r="D321" s="67">
        <f>IFERROR(VLOOKUP(A321,'[2]Title IA 2021-22 F'!A:F,6,0)/'[2]Title IA 2021-22 F'!$F$3,0)</f>
        <v>4.2169377365367609E-3</v>
      </c>
      <c r="E321" s="61">
        <f t="shared" si="50"/>
        <v>84670.799999999988</v>
      </c>
      <c r="F321" s="62"/>
      <c r="G321" s="61">
        <f t="shared" si="51"/>
        <v>0</v>
      </c>
      <c r="H321" s="61">
        <f t="shared" si="52"/>
        <v>82060.2</v>
      </c>
      <c r="I321" s="62"/>
      <c r="J321" s="61">
        <f t="shared" si="53"/>
        <v>0</v>
      </c>
      <c r="K321" s="61">
        <f t="shared" si="54"/>
        <v>82057</v>
      </c>
      <c r="L321" s="62"/>
      <c r="M321" s="61">
        <f t="shared" si="55"/>
        <v>0</v>
      </c>
      <c r="N321" s="61">
        <f t="shared" si="56"/>
        <v>82057</v>
      </c>
      <c r="Q321" s="61">
        <f t="shared" si="61"/>
        <v>82057</v>
      </c>
      <c r="R321" s="63"/>
      <c r="S321" s="26">
        <f t="shared" si="57"/>
        <v>0</v>
      </c>
      <c r="T321" s="61">
        <f t="shared" si="58"/>
        <v>82057</v>
      </c>
      <c r="U321" s="26">
        <f>IFERROR(VLOOKUP(A321,'[2]SY 2021-22 Final'!$A$9:$T$350,20,0),0)</f>
        <v>78596</v>
      </c>
      <c r="V321" s="26">
        <f t="shared" si="59"/>
        <v>3461</v>
      </c>
      <c r="W321" s="46">
        <f t="shared" si="60"/>
        <v>4.4035319863606287E-2</v>
      </c>
    </row>
    <row r="322" spans="1:23" x14ac:dyDescent="0.25">
      <c r="A322" s="57" t="s">
        <v>661</v>
      </c>
      <c r="B322" s="2" t="s">
        <v>662</v>
      </c>
      <c r="C322" s="61">
        <f>_xlfn.IFNA(IF(VLOOKUP(A322,'[2]Title IA 2021-22 F'!A:F,6,0)=0,0,$B$5),0)</f>
        <v>10000</v>
      </c>
      <c r="D322" s="67">
        <f>IFERROR(VLOOKUP(A322,'[2]Title IA 2021-22 F'!A:F,6,0)/'[2]Title IA 2021-22 F'!$F$3,0)</f>
        <v>1.4756554951104656E-3</v>
      </c>
      <c r="E322" s="61">
        <f t="shared" si="50"/>
        <v>29629.299999999985</v>
      </c>
      <c r="F322" s="62"/>
      <c r="G322" s="61">
        <f t="shared" si="51"/>
        <v>0</v>
      </c>
      <c r="H322" s="61">
        <f t="shared" si="52"/>
        <v>28715.7</v>
      </c>
      <c r="I322" s="62"/>
      <c r="J322" s="61">
        <f t="shared" si="53"/>
        <v>0</v>
      </c>
      <c r="K322" s="61">
        <f t="shared" si="54"/>
        <v>28714</v>
      </c>
      <c r="L322" s="62"/>
      <c r="M322" s="61">
        <f t="shared" si="55"/>
        <v>0</v>
      </c>
      <c r="N322" s="61">
        <f t="shared" si="56"/>
        <v>28714</v>
      </c>
      <c r="Q322" s="61">
        <f t="shared" si="61"/>
        <v>28714</v>
      </c>
      <c r="R322" s="63"/>
      <c r="S322" s="26">
        <f t="shared" si="57"/>
        <v>0</v>
      </c>
      <c r="T322" s="61">
        <f t="shared" si="58"/>
        <v>28714</v>
      </c>
      <c r="U322" s="26">
        <f>IFERROR(VLOOKUP(A322,'[2]SY 2021-22 Final'!$A$9:$T$350,20,0),0)</f>
        <v>22991</v>
      </c>
      <c r="V322" s="26">
        <f t="shared" si="59"/>
        <v>5723</v>
      </c>
      <c r="W322" s="46">
        <f t="shared" si="60"/>
        <v>0.24892349180113957</v>
      </c>
    </row>
  </sheetData>
  <autoFilter ref="A8:W322" xr:uid="{00000000-0009-0000-0000-000003000000}">
    <sortState xmlns:xlrd2="http://schemas.microsoft.com/office/spreadsheetml/2017/richdata2" ref="A9:W317">
      <sortCondition ref="A8:A317"/>
    </sortState>
  </autoFilter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CD65E-A4B1-42AE-BD32-8AC064FF54DC}">
  <dimension ref="B3:D17"/>
  <sheetViews>
    <sheetView tabSelected="1" workbookViewId="0">
      <selection activeCell="C6" sqref="C6"/>
    </sheetView>
  </sheetViews>
  <sheetFormatPr defaultRowHeight="12.75" x14ac:dyDescent="0.2"/>
  <cols>
    <col min="1" max="1" width="9.140625" style="2"/>
    <col min="2" max="2" width="34.85546875" style="2" customWidth="1"/>
    <col min="3" max="3" width="22.28515625" style="2" customWidth="1"/>
    <col min="4" max="4" width="20" style="2" customWidth="1"/>
    <col min="5" max="16384" width="9.140625" style="2"/>
  </cols>
  <sheetData>
    <row r="3" spans="2:4" ht="15.75" x14ac:dyDescent="0.25">
      <c r="B3" s="1" t="s">
        <v>0</v>
      </c>
    </row>
    <row r="4" spans="2:4" ht="15.75" x14ac:dyDescent="0.25">
      <c r="B4" s="3"/>
      <c r="C4" s="4"/>
    </row>
    <row r="6" spans="2:4" ht="15.75" x14ac:dyDescent="0.25">
      <c r="B6" s="5" t="s">
        <v>1</v>
      </c>
      <c r="C6" s="6" t="s">
        <v>570</v>
      </c>
    </row>
    <row r="7" spans="2:4" x14ac:dyDescent="0.2">
      <c r="B7" s="7" t="s">
        <v>3</v>
      </c>
      <c r="C7" s="8" t="str">
        <f>VLOOKUP(C6,[2]CCDDD!B:C,2,0)</f>
        <v>27010</v>
      </c>
    </row>
    <row r="9" spans="2:4" ht="17.850000000000001" customHeight="1" x14ac:dyDescent="0.25">
      <c r="C9" s="9" t="s">
        <v>4</v>
      </c>
      <c r="D9" s="10" t="s">
        <v>5</v>
      </c>
    </row>
    <row r="10" spans="2:4" ht="17.850000000000001" customHeight="1" x14ac:dyDescent="0.25">
      <c r="C10" s="11" t="s">
        <v>684</v>
      </c>
      <c r="D10" s="11" t="s">
        <v>6</v>
      </c>
    </row>
    <row r="11" spans="2:4" x14ac:dyDescent="0.2">
      <c r="C11" s="5"/>
      <c r="D11" s="5"/>
    </row>
    <row r="12" spans="2:4" ht="15.75" customHeight="1" x14ac:dyDescent="0.25">
      <c r="B12" s="12" t="s">
        <v>7</v>
      </c>
      <c r="C12" s="13">
        <f>VLOOKUP($C$7,'[2]Title IA 2021-22 F'!A:F,6,FALSE)</f>
        <v>10752520</v>
      </c>
      <c r="D12" s="14">
        <f>VLOOKUP(C7,'[2]Title IA 2021'!A8:C330,3,0)</f>
        <v>9692326</v>
      </c>
    </row>
    <row r="13" spans="2:4" ht="30.75" customHeight="1" x14ac:dyDescent="0.25">
      <c r="B13" s="15" t="s">
        <v>8</v>
      </c>
      <c r="C13" s="16">
        <f>IFERROR(C12/SUM('[2]Title IA 2021'!C8:C317),0)</f>
        <v>4.7351596135114644E-2</v>
      </c>
      <c r="D13" s="16">
        <f>D12/SUM('[2]Title IA 2021'!C8:C313)</f>
        <v>4.4276195889428792E-2</v>
      </c>
    </row>
    <row r="14" spans="2:4" x14ac:dyDescent="0.2">
      <c r="B14" s="17"/>
      <c r="C14" s="18"/>
      <c r="D14" s="19"/>
    </row>
    <row r="15" spans="2:4" ht="15" x14ac:dyDescent="0.25">
      <c r="B15" s="20" t="s">
        <v>9</v>
      </c>
      <c r="C15" s="13">
        <f>VLOOKUP(C7,'SY 2022-23 Final'!A9:Q350,17,0)</f>
        <v>867670</v>
      </c>
      <c r="D15" s="21">
        <f>IFERROR(VLOOKUP(C7,'[2]SY 2021-22 Final'!A9:Q350,17,0),0)</f>
        <v>716433</v>
      </c>
    </row>
    <row r="16" spans="2:4" x14ac:dyDescent="0.2">
      <c r="B16" s="17"/>
      <c r="C16" s="18"/>
    </row>
    <row r="17" spans="2:3" ht="15" x14ac:dyDescent="0.25">
      <c r="B17" s="20" t="s">
        <v>10</v>
      </c>
      <c r="C17" s="22">
        <f>C15/D15-1</f>
        <v>0.21109719959856688</v>
      </c>
    </row>
  </sheetData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6C06EC4-BB51-4339-BFD7-F26A7C91F952}">
          <x14:formula1>
            <xm:f>CCDDD!$B$4:$B$318</xm:f>
          </x14:formula1>
          <xm:sqref>C6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F7F52-833C-494B-A3C7-833CA9DB3D6B}">
  <dimension ref="A3:C318"/>
  <sheetViews>
    <sheetView topLeftCell="A285" workbookViewId="0">
      <selection activeCell="F324" sqref="F324"/>
    </sheetView>
  </sheetViews>
  <sheetFormatPr defaultRowHeight="12.75" x14ac:dyDescent="0.2"/>
  <cols>
    <col min="1" max="16384" width="9.140625" style="2"/>
  </cols>
  <sheetData>
    <row r="3" spans="1:3" x14ac:dyDescent="0.2">
      <c r="A3" s="23"/>
    </row>
    <row r="4" spans="1:3" x14ac:dyDescent="0.2">
      <c r="A4" s="100" t="s">
        <v>36</v>
      </c>
      <c r="B4" s="2" t="s">
        <v>2</v>
      </c>
      <c r="C4" s="101" t="str">
        <f>A4</f>
        <v>14005</v>
      </c>
    </row>
    <row r="5" spans="1:3" x14ac:dyDescent="0.2">
      <c r="A5" s="100" t="s">
        <v>37</v>
      </c>
      <c r="B5" s="2" t="s">
        <v>38</v>
      </c>
      <c r="C5" s="101" t="str">
        <f t="shared" ref="C5:C68" si="0">A5</f>
        <v>21226</v>
      </c>
    </row>
    <row r="6" spans="1:3" x14ac:dyDescent="0.2">
      <c r="A6" s="100" t="s">
        <v>39</v>
      </c>
      <c r="B6" s="2" t="s">
        <v>40</v>
      </c>
      <c r="C6" s="101" t="str">
        <f t="shared" si="0"/>
        <v>22017</v>
      </c>
    </row>
    <row r="7" spans="1:3" x14ac:dyDescent="0.2">
      <c r="A7" s="100" t="s">
        <v>41</v>
      </c>
      <c r="B7" s="2" t="s">
        <v>42</v>
      </c>
      <c r="C7" s="101" t="str">
        <f t="shared" si="0"/>
        <v>29103</v>
      </c>
    </row>
    <row r="8" spans="1:3" x14ac:dyDescent="0.2">
      <c r="A8" s="100" t="s">
        <v>43</v>
      </c>
      <c r="B8" s="2" t="s">
        <v>44</v>
      </c>
      <c r="C8" s="101" t="str">
        <f t="shared" si="0"/>
        <v>31016</v>
      </c>
    </row>
    <row r="9" spans="1:3" x14ac:dyDescent="0.2">
      <c r="A9" s="100" t="s">
        <v>45</v>
      </c>
      <c r="B9" s="2" t="s">
        <v>46</v>
      </c>
      <c r="C9" s="101" t="str">
        <f t="shared" si="0"/>
        <v>02420</v>
      </c>
    </row>
    <row r="10" spans="1:3" x14ac:dyDescent="0.2">
      <c r="A10" s="100" t="s">
        <v>47</v>
      </c>
      <c r="B10" s="2" t="s">
        <v>48</v>
      </c>
      <c r="C10" s="101" t="str">
        <f t="shared" si="0"/>
        <v>17408</v>
      </c>
    </row>
    <row r="11" spans="1:3" x14ac:dyDescent="0.2">
      <c r="A11" s="100" t="s">
        <v>49</v>
      </c>
      <c r="B11" s="2" t="s">
        <v>50</v>
      </c>
      <c r="C11" s="101" t="str">
        <f t="shared" si="0"/>
        <v>18303</v>
      </c>
    </row>
    <row r="12" spans="1:3" x14ac:dyDescent="0.2">
      <c r="A12" s="100" t="s">
        <v>51</v>
      </c>
      <c r="B12" s="2" t="s">
        <v>52</v>
      </c>
      <c r="C12" s="101" t="str">
        <f t="shared" si="0"/>
        <v>06119</v>
      </c>
    </row>
    <row r="13" spans="1:3" x14ac:dyDescent="0.2">
      <c r="A13" s="100" t="s">
        <v>53</v>
      </c>
      <c r="B13" s="2" t="s">
        <v>54</v>
      </c>
      <c r="C13" s="101" t="str">
        <f t="shared" si="0"/>
        <v>17405</v>
      </c>
    </row>
    <row r="14" spans="1:3" x14ac:dyDescent="0.2">
      <c r="A14" s="100" t="s">
        <v>55</v>
      </c>
      <c r="B14" s="2" t="s">
        <v>56</v>
      </c>
      <c r="C14" s="101" t="str">
        <f t="shared" si="0"/>
        <v>37501</v>
      </c>
    </row>
    <row r="15" spans="1:3" x14ac:dyDescent="0.2">
      <c r="A15" s="100" t="s">
        <v>57</v>
      </c>
      <c r="B15" s="2" t="s">
        <v>58</v>
      </c>
      <c r="C15" s="101" t="str">
        <f t="shared" si="0"/>
        <v>01122</v>
      </c>
    </row>
    <row r="16" spans="1:3" x14ac:dyDescent="0.2">
      <c r="A16" s="100" t="s">
        <v>59</v>
      </c>
      <c r="B16" s="2" t="s">
        <v>60</v>
      </c>
      <c r="C16" s="101" t="str">
        <f t="shared" si="0"/>
        <v>27403</v>
      </c>
    </row>
    <row r="17" spans="1:3" x14ac:dyDescent="0.2">
      <c r="A17" s="100" t="s">
        <v>61</v>
      </c>
      <c r="B17" s="2" t="s">
        <v>62</v>
      </c>
      <c r="C17" s="101" t="str">
        <f t="shared" si="0"/>
        <v>20203</v>
      </c>
    </row>
    <row r="18" spans="1:3" x14ac:dyDescent="0.2">
      <c r="A18" s="100" t="s">
        <v>63</v>
      </c>
      <c r="B18" s="2" t="s">
        <v>64</v>
      </c>
      <c r="C18" s="101" t="str">
        <f t="shared" si="0"/>
        <v>37503</v>
      </c>
    </row>
    <row r="19" spans="1:3" x14ac:dyDescent="0.2">
      <c r="A19" s="100" t="s">
        <v>65</v>
      </c>
      <c r="B19" s="2" t="s">
        <v>66</v>
      </c>
      <c r="C19" s="101" t="str">
        <f t="shared" si="0"/>
        <v>21234</v>
      </c>
    </row>
    <row r="20" spans="1:3" x14ac:dyDescent="0.2">
      <c r="A20" s="100" t="s">
        <v>67</v>
      </c>
      <c r="B20" s="2" t="s">
        <v>68</v>
      </c>
      <c r="C20" s="101" t="str">
        <f t="shared" si="0"/>
        <v>18100</v>
      </c>
    </row>
    <row r="21" spans="1:3" x14ac:dyDescent="0.2">
      <c r="A21" s="100" t="s">
        <v>69</v>
      </c>
      <c r="B21" s="2" t="s">
        <v>70</v>
      </c>
      <c r="C21" s="101" t="str">
        <f t="shared" si="0"/>
        <v>24111</v>
      </c>
    </row>
    <row r="22" spans="1:3" x14ac:dyDescent="0.2">
      <c r="A22" s="100" t="s">
        <v>71</v>
      </c>
      <c r="B22" s="2" t="s">
        <v>72</v>
      </c>
      <c r="C22" s="101" t="str">
        <f t="shared" si="0"/>
        <v>09075</v>
      </c>
    </row>
    <row r="23" spans="1:3" x14ac:dyDescent="0.2">
      <c r="A23" s="100" t="s">
        <v>73</v>
      </c>
      <c r="B23" s="2" t="s">
        <v>74</v>
      </c>
      <c r="C23" s="101" t="str">
        <f t="shared" si="0"/>
        <v>16046</v>
      </c>
    </row>
    <row r="24" spans="1:3" x14ac:dyDescent="0.2">
      <c r="A24" s="100" t="s">
        <v>75</v>
      </c>
      <c r="B24" s="2" t="s">
        <v>76</v>
      </c>
      <c r="C24" s="101" t="str">
        <f t="shared" si="0"/>
        <v>29100</v>
      </c>
    </row>
    <row r="25" spans="1:3" x14ac:dyDescent="0.2">
      <c r="A25" s="100" t="s">
        <v>77</v>
      </c>
      <c r="B25" s="2" t="s">
        <v>78</v>
      </c>
      <c r="C25" s="101" t="str">
        <f t="shared" si="0"/>
        <v>06117</v>
      </c>
    </row>
    <row r="26" spans="1:3" x14ac:dyDescent="0.2">
      <c r="A26" s="100" t="s">
        <v>79</v>
      </c>
      <c r="B26" s="2" t="s">
        <v>80</v>
      </c>
      <c r="C26" s="101" t="str">
        <f t="shared" si="0"/>
        <v>05401</v>
      </c>
    </row>
    <row r="27" spans="1:3" x14ac:dyDescent="0.2">
      <c r="A27" s="100" t="s">
        <v>81</v>
      </c>
      <c r="B27" s="2" t="s">
        <v>82</v>
      </c>
      <c r="C27" s="101" t="str">
        <f t="shared" si="0"/>
        <v>27019</v>
      </c>
    </row>
    <row r="28" spans="1:3" x14ac:dyDescent="0.2">
      <c r="A28" s="100" t="s">
        <v>83</v>
      </c>
      <c r="B28" s="2" t="s">
        <v>84</v>
      </c>
      <c r="C28" s="101" t="str">
        <f t="shared" si="0"/>
        <v>04228</v>
      </c>
    </row>
    <row r="29" spans="1:3" x14ac:dyDescent="0.2">
      <c r="A29" s="100" t="s">
        <v>85</v>
      </c>
      <c r="B29" s="2" t="s">
        <v>86</v>
      </c>
      <c r="C29" s="101" t="str">
        <f t="shared" si="0"/>
        <v>04222</v>
      </c>
    </row>
    <row r="30" spans="1:3" x14ac:dyDescent="0.2">
      <c r="A30" s="100" t="s">
        <v>87</v>
      </c>
      <c r="B30" s="2" t="s">
        <v>88</v>
      </c>
      <c r="C30" s="101" t="str">
        <f t="shared" si="0"/>
        <v>08401</v>
      </c>
    </row>
    <row r="31" spans="1:3" x14ac:dyDescent="0.2">
      <c r="A31" s="100" t="s">
        <v>89</v>
      </c>
      <c r="B31" s="2" t="s">
        <v>90</v>
      </c>
      <c r="C31" s="101" t="str">
        <f t="shared" si="0"/>
        <v>18901</v>
      </c>
    </row>
    <row r="32" spans="1:3" x14ac:dyDescent="0.2">
      <c r="A32" s="100" t="s">
        <v>91</v>
      </c>
      <c r="B32" s="2" t="s">
        <v>92</v>
      </c>
      <c r="C32" s="101" t="str">
        <f t="shared" si="0"/>
        <v>20215</v>
      </c>
    </row>
    <row r="33" spans="1:3" x14ac:dyDescent="0.2">
      <c r="A33" s="100" t="s">
        <v>93</v>
      </c>
      <c r="B33" s="2" t="s">
        <v>94</v>
      </c>
      <c r="C33" s="101" t="str">
        <f t="shared" si="0"/>
        <v>18401</v>
      </c>
    </row>
    <row r="34" spans="1:3" x14ac:dyDescent="0.2">
      <c r="A34" s="100" t="s">
        <v>95</v>
      </c>
      <c r="B34" s="2" t="s">
        <v>96</v>
      </c>
      <c r="C34" s="101" t="str">
        <f t="shared" si="0"/>
        <v>32356</v>
      </c>
    </row>
    <row r="35" spans="1:3" x14ac:dyDescent="0.2">
      <c r="A35" s="100" t="s">
        <v>97</v>
      </c>
      <c r="B35" s="2" t="s">
        <v>98</v>
      </c>
      <c r="C35" s="101" t="str">
        <f t="shared" si="0"/>
        <v>21401</v>
      </c>
    </row>
    <row r="36" spans="1:3" x14ac:dyDescent="0.2">
      <c r="A36" s="100" t="s">
        <v>99</v>
      </c>
      <c r="B36" s="2" t="s">
        <v>100</v>
      </c>
      <c r="C36" s="101" t="str">
        <f t="shared" si="0"/>
        <v>21302</v>
      </c>
    </row>
    <row r="37" spans="1:3" x14ac:dyDescent="0.2">
      <c r="A37" s="100" t="s">
        <v>101</v>
      </c>
      <c r="B37" s="2" t="s">
        <v>102</v>
      </c>
      <c r="C37" s="101" t="str">
        <f t="shared" si="0"/>
        <v>32360</v>
      </c>
    </row>
    <row r="38" spans="1:3" x14ac:dyDescent="0.2">
      <c r="A38" s="100" t="s">
        <v>103</v>
      </c>
      <c r="B38" s="2" t="s">
        <v>104</v>
      </c>
      <c r="C38" s="101" t="str">
        <f t="shared" si="0"/>
        <v>33036</v>
      </c>
    </row>
    <row r="39" spans="1:3" x14ac:dyDescent="0.2">
      <c r="A39" s="100" t="s">
        <v>105</v>
      </c>
      <c r="B39" s="2" t="s">
        <v>106</v>
      </c>
      <c r="C39" s="101" t="str">
        <f t="shared" si="0"/>
        <v>16049</v>
      </c>
    </row>
    <row r="40" spans="1:3" x14ac:dyDescent="0.2">
      <c r="A40" s="100" t="s">
        <v>107</v>
      </c>
      <c r="B40" s="2" t="s">
        <v>108</v>
      </c>
      <c r="C40" s="101" t="str">
        <f t="shared" si="0"/>
        <v>02250</v>
      </c>
    </row>
    <row r="41" spans="1:3" x14ac:dyDescent="0.2">
      <c r="A41" s="100" t="s">
        <v>109</v>
      </c>
      <c r="B41" s="2" t="s">
        <v>110</v>
      </c>
      <c r="C41" s="101" t="str">
        <f t="shared" si="0"/>
        <v>19404</v>
      </c>
    </row>
    <row r="42" spans="1:3" x14ac:dyDescent="0.2">
      <c r="A42" s="100" t="s">
        <v>111</v>
      </c>
      <c r="B42" s="2" t="s">
        <v>112</v>
      </c>
      <c r="C42" s="101" t="str">
        <f t="shared" si="0"/>
        <v>27400</v>
      </c>
    </row>
    <row r="43" spans="1:3" x14ac:dyDescent="0.2">
      <c r="A43" s="100" t="s">
        <v>113</v>
      </c>
      <c r="B43" s="2" t="s">
        <v>114</v>
      </c>
      <c r="C43" s="101" t="str">
        <f t="shared" si="0"/>
        <v>38300</v>
      </c>
    </row>
    <row r="44" spans="1:3" x14ac:dyDescent="0.2">
      <c r="A44" s="100" t="s">
        <v>115</v>
      </c>
      <c r="B44" s="2" t="s">
        <v>116</v>
      </c>
      <c r="C44" s="101" t="str">
        <f t="shared" si="0"/>
        <v>36250</v>
      </c>
    </row>
    <row r="45" spans="1:3" x14ac:dyDescent="0.2">
      <c r="A45" s="100" t="s">
        <v>117</v>
      </c>
      <c r="B45" s="2" t="s">
        <v>118</v>
      </c>
      <c r="C45" s="101" t="str">
        <f t="shared" si="0"/>
        <v>38306</v>
      </c>
    </row>
    <row r="46" spans="1:3" x14ac:dyDescent="0.2">
      <c r="A46" s="100" t="s">
        <v>119</v>
      </c>
      <c r="B46" s="2" t="s">
        <v>120</v>
      </c>
      <c r="C46" s="101" t="str">
        <f t="shared" si="0"/>
        <v>33206</v>
      </c>
    </row>
    <row r="47" spans="1:3" x14ac:dyDescent="0.2">
      <c r="A47" s="100" t="s">
        <v>121</v>
      </c>
      <c r="B47" s="2" t="s">
        <v>122</v>
      </c>
      <c r="C47" s="101" t="str">
        <f t="shared" si="0"/>
        <v>36400</v>
      </c>
    </row>
    <row r="48" spans="1:3" x14ac:dyDescent="0.2">
      <c r="A48" s="100" t="s">
        <v>123</v>
      </c>
      <c r="B48" s="2" t="s">
        <v>124</v>
      </c>
      <c r="C48" s="101" t="str">
        <f t="shared" si="0"/>
        <v>33115</v>
      </c>
    </row>
    <row r="49" spans="1:3" x14ac:dyDescent="0.2">
      <c r="A49" s="100" t="s">
        <v>125</v>
      </c>
      <c r="B49" s="2" t="s">
        <v>126</v>
      </c>
      <c r="C49" s="101" t="str">
        <f t="shared" si="0"/>
        <v>29011</v>
      </c>
    </row>
    <row r="50" spans="1:3" x14ac:dyDescent="0.2">
      <c r="A50" s="100" t="s">
        <v>127</v>
      </c>
      <c r="B50" s="2" t="s">
        <v>128</v>
      </c>
      <c r="C50" s="101" t="str">
        <f t="shared" si="0"/>
        <v>29317</v>
      </c>
    </row>
    <row r="51" spans="1:3" x14ac:dyDescent="0.2">
      <c r="A51" s="100" t="s">
        <v>129</v>
      </c>
      <c r="B51" s="2" t="s">
        <v>130</v>
      </c>
      <c r="C51" s="101" t="str">
        <f t="shared" si="0"/>
        <v>14099</v>
      </c>
    </row>
    <row r="52" spans="1:3" x14ac:dyDescent="0.2">
      <c r="A52" s="100" t="s">
        <v>131</v>
      </c>
      <c r="B52" s="2" t="s">
        <v>132</v>
      </c>
      <c r="C52" s="101" t="str">
        <f t="shared" si="0"/>
        <v>13151</v>
      </c>
    </row>
    <row r="53" spans="1:3" x14ac:dyDescent="0.2">
      <c r="A53" s="100" t="s">
        <v>133</v>
      </c>
      <c r="B53" s="2" t="s">
        <v>134</v>
      </c>
      <c r="C53" s="101" t="str">
        <f t="shared" si="0"/>
        <v>15204</v>
      </c>
    </row>
    <row r="54" spans="1:3" x14ac:dyDescent="0.2">
      <c r="A54" s="100" t="s">
        <v>135</v>
      </c>
      <c r="B54" s="2" t="s">
        <v>136</v>
      </c>
      <c r="C54" s="101" t="str">
        <f t="shared" si="0"/>
        <v>05313</v>
      </c>
    </row>
    <row r="55" spans="1:3" x14ac:dyDescent="0.2">
      <c r="A55" s="100" t="s">
        <v>137</v>
      </c>
      <c r="B55" s="2" t="s">
        <v>138</v>
      </c>
      <c r="C55" s="101" t="str">
        <f t="shared" si="0"/>
        <v>22073</v>
      </c>
    </row>
    <row r="56" spans="1:3" x14ac:dyDescent="0.2">
      <c r="A56" s="100" t="s">
        <v>139</v>
      </c>
      <c r="B56" s="2" t="s">
        <v>140</v>
      </c>
      <c r="C56" s="101" t="str">
        <f t="shared" si="0"/>
        <v>10050</v>
      </c>
    </row>
    <row r="57" spans="1:3" x14ac:dyDescent="0.2">
      <c r="A57" s="100" t="s">
        <v>141</v>
      </c>
      <c r="B57" s="2" t="s">
        <v>142</v>
      </c>
      <c r="C57" s="101" t="str">
        <f t="shared" si="0"/>
        <v>26059</v>
      </c>
    </row>
    <row r="58" spans="1:3" x14ac:dyDescent="0.2">
      <c r="A58" s="100" t="s">
        <v>143</v>
      </c>
      <c r="B58" s="2" t="s">
        <v>144</v>
      </c>
      <c r="C58" s="101" t="str">
        <f t="shared" si="0"/>
        <v>19007</v>
      </c>
    </row>
    <row r="59" spans="1:3" x14ac:dyDescent="0.2">
      <c r="A59" s="100" t="s">
        <v>145</v>
      </c>
      <c r="B59" s="2" t="s">
        <v>146</v>
      </c>
      <c r="C59" s="101" t="str">
        <f t="shared" si="0"/>
        <v>31330</v>
      </c>
    </row>
    <row r="60" spans="1:3" x14ac:dyDescent="0.2">
      <c r="A60" s="100" t="s">
        <v>147</v>
      </c>
      <c r="B60" s="2" t="s">
        <v>148</v>
      </c>
      <c r="C60" s="101" t="str">
        <f t="shared" si="0"/>
        <v>22207</v>
      </c>
    </row>
    <row r="61" spans="1:3" x14ac:dyDescent="0.2">
      <c r="A61" s="100" t="s">
        <v>149</v>
      </c>
      <c r="B61" s="2" t="s">
        <v>150</v>
      </c>
      <c r="C61" s="101" t="str">
        <f t="shared" si="0"/>
        <v>07002</v>
      </c>
    </row>
    <row r="62" spans="1:3" x14ac:dyDescent="0.2">
      <c r="A62" s="100" t="s">
        <v>151</v>
      </c>
      <c r="B62" s="2" t="s">
        <v>152</v>
      </c>
      <c r="C62" s="101" t="str">
        <f t="shared" si="0"/>
        <v>32414</v>
      </c>
    </row>
    <row r="63" spans="1:3" x14ac:dyDescent="0.2">
      <c r="A63" s="100" t="s">
        <v>153</v>
      </c>
      <c r="B63" s="2" t="s">
        <v>154</v>
      </c>
      <c r="C63" s="101" t="str">
        <f t="shared" si="0"/>
        <v>27343</v>
      </c>
    </row>
    <row r="64" spans="1:3" x14ac:dyDescent="0.2">
      <c r="A64" s="100" t="s">
        <v>155</v>
      </c>
      <c r="B64" s="2" t="s">
        <v>156</v>
      </c>
      <c r="C64" s="101" t="str">
        <f t="shared" si="0"/>
        <v>36101</v>
      </c>
    </row>
    <row r="65" spans="1:3" x14ac:dyDescent="0.2">
      <c r="A65" s="100" t="s">
        <v>157</v>
      </c>
      <c r="B65" s="2" t="s">
        <v>158</v>
      </c>
      <c r="C65" s="101" t="str">
        <f t="shared" si="0"/>
        <v>32361</v>
      </c>
    </row>
    <row r="66" spans="1:3" x14ac:dyDescent="0.2">
      <c r="A66" s="100" t="s">
        <v>159</v>
      </c>
      <c r="B66" s="2" t="s">
        <v>160</v>
      </c>
      <c r="C66" s="101" t="str">
        <f t="shared" si="0"/>
        <v>39090</v>
      </c>
    </row>
    <row r="67" spans="1:3" x14ac:dyDescent="0.2">
      <c r="A67" s="100" t="s">
        <v>161</v>
      </c>
      <c r="B67" s="2" t="s">
        <v>162</v>
      </c>
      <c r="C67" s="101" t="str">
        <f t="shared" si="0"/>
        <v>09206</v>
      </c>
    </row>
    <row r="68" spans="1:3" x14ac:dyDescent="0.2">
      <c r="A68" s="100" t="s">
        <v>163</v>
      </c>
      <c r="B68" s="2" t="s">
        <v>164</v>
      </c>
      <c r="C68" s="101" t="str">
        <f t="shared" si="0"/>
        <v>19028</v>
      </c>
    </row>
    <row r="69" spans="1:3" x14ac:dyDescent="0.2">
      <c r="A69" s="100" t="s">
        <v>165</v>
      </c>
      <c r="B69" s="2" t="s">
        <v>166</v>
      </c>
      <c r="C69" s="101" t="str">
        <f t="shared" ref="C69:C132" si="1">A69</f>
        <v>27404</v>
      </c>
    </row>
    <row r="70" spans="1:3" x14ac:dyDescent="0.2">
      <c r="A70" s="100" t="s">
        <v>167</v>
      </c>
      <c r="B70" s="2" t="s">
        <v>168</v>
      </c>
      <c r="C70" s="101" t="str">
        <f t="shared" si="1"/>
        <v>31015</v>
      </c>
    </row>
    <row r="71" spans="1:3" x14ac:dyDescent="0.2">
      <c r="A71" s="100" t="s">
        <v>169</v>
      </c>
      <c r="B71" s="2" t="s">
        <v>170</v>
      </c>
      <c r="C71" s="101" t="str">
        <f t="shared" si="1"/>
        <v>19401</v>
      </c>
    </row>
    <row r="72" spans="1:3" x14ac:dyDescent="0.2">
      <c r="A72" s="100" t="s">
        <v>171</v>
      </c>
      <c r="B72" s="2" t="s">
        <v>172</v>
      </c>
      <c r="C72" s="101" t="str">
        <f t="shared" si="1"/>
        <v>14068</v>
      </c>
    </row>
    <row r="73" spans="1:3" x14ac:dyDescent="0.2">
      <c r="A73" s="100" t="s">
        <v>173</v>
      </c>
      <c r="B73" s="2" t="s">
        <v>174</v>
      </c>
      <c r="C73" s="101" t="str">
        <f t="shared" si="1"/>
        <v>38308</v>
      </c>
    </row>
    <row r="74" spans="1:3" x14ac:dyDescent="0.2">
      <c r="A74" s="100" t="s">
        <v>175</v>
      </c>
      <c r="B74" s="2" t="s">
        <v>176</v>
      </c>
      <c r="C74" s="101" t="str">
        <f t="shared" si="1"/>
        <v>04127</v>
      </c>
    </row>
    <row r="75" spans="1:3" x14ac:dyDescent="0.2">
      <c r="A75" s="100" t="s">
        <v>177</v>
      </c>
      <c r="B75" s="2" t="s">
        <v>178</v>
      </c>
      <c r="C75" s="101" t="str">
        <f t="shared" si="1"/>
        <v>17216</v>
      </c>
    </row>
    <row r="76" spans="1:3" x14ac:dyDescent="0.2">
      <c r="A76" s="100" t="s">
        <v>179</v>
      </c>
      <c r="B76" s="2" t="s">
        <v>180</v>
      </c>
      <c r="C76" s="101" t="str">
        <f t="shared" si="1"/>
        <v>13165</v>
      </c>
    </row>
    <row r="77" spans="1:3" x14ac:dyDescent="0.2">
      <c r="A77" s="100" t="s">
        <v>181</v>
      </c>
      <c r="B77" s="2" t="s">
        <v>182</v>
      </c>
      <c r="C77" s="101" t="str">
        <f t="shared" si="1"/>
        <v>21036</v>
      </c>
    </row>
    <row r="78" spans="1:3" x14ac:dyDescent="0.2">
      <c r="A78" s="100" t="s">
        <v>183</v>
      </c>
      <c r="B78" s="2" t="s">
        <v>184</v>
      </c>
      <c r="C78" s="101" t="str">
        <f t="shared" si="1"/>
        <v>31002</v>
      </c>
    </row>
    <row r="79" spans="1:3" x14ac:dyDescent="0.2">
      <c r="A79" s="100" t="s">
        <v>185</v>
      </c>
      <c r="B79" s="2" t="s">
        <v>186</v>
      </c>
      <c r="C79" s="101" t="str">
        <f t="shared" si="1"/>
        <v>06114</v>
      </c>
    </row>
    <row r="80" spans="1:3" x14ac:dyDescent="0.2">
      <c r="A80" s="102" t="s">
        <v>187</v>
      </c>
      <c r="B80" s="2" t="s">
        <v>188</v>
      </c>
      <c r="C80" s="101" t="str">
        <f t="shared" si="1"/>
        <v>33205</v>
      </c>
    </row>
    <row r="81" spans="1:3" x14ac:dyDescent="0.2">
      <c r="A81" s="100" t="s">
        <v>189</v>
      </c>
      <c r="B81" s="2" t="s">
        <v>190</v>
      </c>
      <c r="C81" s="101" t="str">
        <f t="shared" si="1"/>
        <v>17210</v>
      </c>
    </row>
    <row r="82" spans="1:3" x14ac:dyDescent="0.2">
      <c r="A82" s="100" t="s">
        <v>191</v>
      </c>
      <c r="B82" s="2" t="s">
        <v>192</v>
      </c>
      <c r="C82" s="101" t="str">
        <f t="shared" si="1"/>
        <v>37502</v>
      </c>
    </row>
    <row r="83" spans="1:3" x14ac:dyDescent="0.2">
      <c r="A83" s="100" t="s">
        <v>193</v>
      </c>
      <c r="B83" s="2" t="s">
        <v>194</v>
      </c>
      <c r="C83" s="101" t="str">
        <f t="shared" si="1"/>
        <v>27417</v>
      </c>
    </row>
    <row r="84" spans="1:3" x14ac:dyDescent="0.2">
      <c r="A84" s="100" t="s">
        <v>195</v>
      </c>
      <c r="B84" s="2" t="s">
        <v>196</v>
      </c>
      <c r="C84" s="101" t="str">
        <f t="shared" si="1"/>
        <v>03053</v>
      </c>
    </row>
    <row r="85" spans="1:3" x14ac:dyDescent="0.2">
      <c r="A85" s="100" t="s">
        <v>197</v>
      </c>
      <c r="B85" s="2" t="s">
        <v>198</v>
      </c>
      <c r="C85" s="101" t="str">
        <f t="shared" si="1"/>
        <v>27402</v>
      </c>
    </row>
    <row r="86" spans="1:3" x14ac:dyDescent="0.2">
      <c r="A86" s="100" t="s">
        <v>199</v>
      </c>
      <c r="B86" s="2" t="s">
        <v>200</v>
      </c>
      <c r="C86" s="101" t="str">
        <f t="shared" si="1"/>
        <v>32358</v>
      </c>
    </row>
    <row r="87" spans="1:3" x14ac:dyDescent="0.2">
      <c r="A87" s="100" t="s">
        <v>201</v>
      </c>
      <c r="B87" s="2" t="s">
        <v>202</v>
      </c>
      <c r="C87" s="101" t="str">
        <f t="shared" si="1"/>
        <v>38302</v>
      </c>
    </row>
    <row r="88" spans="1:3" x14ac:dyDescent="0.2">
      <c r="A88" s="100" t="s">
        <v>203</v>
      </c>
      <c r="B88" s="2" t="s">
        <v>204</v>
      </c>
      <c r="C88" s="101" t="str">
        <f t="shared" si="1"/>
        <v>20401</v>
      </c>
    </row>
    <row r="89" spans="1:3" x14ac:dyDescent="0.2">
      <c r="A89" s="100" t="s">
        <v>205</v>
      </c>
      <c r="B89" s="2" t="s">
        <v>206</v>
      </c>
      <c r="C89" s="101" t="str">
        <f t="shared" si="1"/>
        <v>20404</v>
      </c>
    </row>
    <row r="90" spans="1:3" x14ac:dyDescent="0.2">
      <c r="A90" s="100" t="s">
        <v>207</v>
      </c>
      <c r="B90" s="2" t="s">
        <v>208</v>
      </c>
      <c r="C90" s="101" t="str">
        <f t="shared" si="1"/>
        <v>13301</v>
      </c>
    </row>
    <row r="91" spans="1:3" x14ac:dyDescent="0.2">
      <c r="A91" s="100" t="s">
        <v>209</v>
      </c>
      <c r="B91" s="2" t="s">
        <v>210</v>
      </c>
      <c r="C91" s="101" t="str">
        <f t="shared" si="1"/>
        <v>39200</v>
      </c>
    </row>
    <row r="92" spans="1:3" x14ac:dyDescent="0.2">
      <c r="A92" s="100" t="s">
        <v>211</v>
      </c>
      <c r="B92" s="2" t="s">
        <v>212</v>
      </c>
      <c r="C92" s="101" t="str">
        <f t="shared" si="1"/>
        <v>39204</v>
      </c>
    </row>
    <row r="93" spans="1:3" x14ac:dyDescent="0.2">
      <c r="A93" s="100" t="s">
        <v>213</v>
      </c>
      <c r="B93" s="2" t="s">
        <v>214</v>
      </c>
      <c r="C93" s="101" t="str">
        <f t="shared" si="1"/>
        <v>31332</v>
      </c>
    </row>
    <row r="94" spans="1:3" x14ac:dyDescent="0.2">
      <c r="A94" s="100" t="s">
        <v>215</v>
      </c>
      <c r="B94" s="2" t="s">
        <v>216</v>
      </c>
      <c r="C94" s="101" t="str">
        <f t="shared" si="1"/>
        <v>23054</v>
      </c>
    </row>
    <row r="95" spans="1:3" x14ac:dyDescent="0.2">
      <c r="A95" s="100" t="s">
        <v>217</v>
      </c>
      <c r="B95" s="2" t="s">
        <v>218</v>
      </c>
      <c r="C95" s="101" t="str">
        <f t="shared" si="1"/>
        <v>32312</v>
      </c>
    </row>
    <row r="96" spans="1:3" x14ac:dyDescent="0.2">
      <c r="A96" s="102" t="s">
        <v>219</v>
      </c>
      <c r="B96" s="2" t="s">
        <v>220</v>
      </c>
      <c r="C96" s="101" t="str">
        <f t="shared" si="1"/>
        <v>06103</v>
      </c>
    </row>
    <row r="97" spans="1:3" x14ac:dyDescent="0.2">
      <c r="A97" s="103" t="s">
        <v>221</v>
      </c>
      <c r="B97" s="2" t="s">
        <v>222</v>
      </c>
      <c r="C97" s="101" t="str">
        <f t="shared" si="1"/>
        <v>34324</v>
      </c>
    </row>
    <row r="98" spans="1:3" x14ac:dyDescent="0.2">
      <c r="A98" s="100" t="s">
        <v>223</v>
      </c>
      <c r="B98" s="2" t="s">
        <v>224</v>
      </c>
      <c r="C98" s="101" t="str">
        <f t="shared" si="1"/>
        <v>22204</v>
      </c>
    </row>
    <row r="99" spans="1:3" x14ac:dyDescent="0.2">
      <c r="A99" s="100" t="s">
        <v>225</v>
      </c>
      <c r="B99" s="2" t="s">
        <v>226</v>
      </c>
      <c r="C99" s="101" t="str">
        <f t="shared" si="1"/>
        <v>39203</v>
      </c>
    </row>
    <row r="100" spans="1:3" x14ac:dyDescent="0.2">
      <c r="A100" s="100" t="s">
        <v>227</v>
      </c>
      <c r="B100" s="2" t="s">
        <v>228</v>
      </c>
      <c r="C100" s="101" t="str">
        <f t="shared" si="1"/>
        <v>17401</v>
      </c>
    </row>
    <row r="101" spans="1:3" x14ac:dyDescent="0.2">
      <c r="A101" s="100" t="s">
        <v>229</v>
      </c>
      <c r="B101" s="2" t="s">
        <v>230</v>
      </c>
      <c r="C101" s="101" t="str">
        <f t="shared" si="1"/>
        <v>06098</v>
      </c>
    </row>
    <row r="102" spans="1:3" x14ac:dyDescent="0.2">
      <c r="A102" s="100" t="s">
        <v>231</v>
      </c>
      <c r="B102" s="2" t="s">
        <v>232</v>
      </c>
      <c r="C102" s="101" t="str">
        <f t="shared" si="1"/>
        <v>23404</v>
      </c>
    </row>
    <row r="103" spans="1:3" x14ac:dyDescent="0.2">
      <c r="A103" s="100" t="s">
        <v>233</v>
      </c>
      <c r="B103" s="2" t="s">
        <v>234</v>
      </c>
      <c r="C103" s="101" t="str">
        <f t="shared" si="1"/>
        <v>14028</v>
      </c>
    </row>
    <row r="104" spans="1:3" x14ac:dyDescent="0.2">
      <c r="A104" s="100" t="s">
        <v>235</v>
      </c>
      <c r="B104" s="2" t="s">
        <v>236</v>
      </c>
      <c r="C104" s="101" t="str">
        <f t="shared" si="1"/>
        <v>27902</v>
      </c>
    </row>
    <row r="105" spans="1:3" x14ac:dyDescent="0.2">
      <c r="A105" s="100" t="s">
        <v>237</v>
      </c>
      <c r="B105" s="2" t="s">
        <v>238</v>
      </c>
      <c r="C105" s="101" t="str">
        <f t="shared" si="1"/>
        <v>17911</v>
      </c>
    </row>
    <row r="106" spans="1:3" x14ac:dyDescent="0.2">
      <c r="A106" s="100" t="s">
        <v>239</v>
      </c>
      <c r="B106" s="2" t="s">
        <v>240</v>
      </c>
      <c r="C106" s="101" t="str">
        <f t="shared" si="1"/>
        <v>17916</v>
      </c>
    </row>
    <row r="107" spans="1:3" x14ac:dyDescent="0.2">
      <c r="A107" s="100" t="s">
        <v>241</v>
      </c>
      <c r="B107" s="2" t="s">
        <v>242</v>
      </c>
      <c r="C107" s="101" t="str">
        <f t="shared" si="1"/>
        <v>10070</v>
      </c>
    </row>
    <row r="108" spans="1:3" x14ac:dyDescent="0.2">
      <c r="A108" s="100" t="s">
        <v>243</v>
      </c>
      <c r="B108" s="2" t="s">
        <v>244</v>
      </c>
      <c r="C108" s="101" t="str">
        <f t="shared" si="1"/>
        <v>31063</v>
      </c>
    </row>
    <row r="109" spans="1:3" x14ac:dyDescent="0.2">
      <c r="A109" s="100" t="s">
        <v>245</v>
      </c>
      <c r="B109" s="2" t="s">
        <v>246</v>
      </c>
      <c r="C109" s="101" t="str">
        <f t="shared" si="1"/>
        <v>17411</v>
      </c>
    </row>
    <row r="110" spans="1:3" x14ac:dyDescent="0.2">
      <c r="A110" s="104" t="s">
        <v>247</v>
      </c>
      <c r="B110" s="2" t="s">
        <v>248</v>
      </c>
      <c r="C110" s="101" t="str">
        <f t="shared" si="1"/>
        <v>11056</v>
      </c>
    </row>
    <row r="111" spans="1:3" x14ac:dyDescent="0.2">
      <c r="A111" s="100" t="s">
        <v>249</v>
      </c>
      <c r="B111" s="2" t="s">
        <v>250</v>
      </c>
      <c r="C111" s="101" t="str">
        <f t="shared" si="1"/>
        <v>08402</v>
      </c>
    </row>
    <row r="112" spans="1:3" x14ac:dyDescent="0.2">
      <c r="A112" s="100" t="s">
        <v>251</v>
      </c>
      <c r="B112" s="2" t="s">
        <v>252</v>
      </c>
      <c r="C112" s="101" t="str">
        <f t="shared" si="1"/>
        <v>10003</v>
      </c>
    </row>
    <row r="113" spans="1:3" x14ac:dyDescent="0.2">
      <c r="A113" s="100" t="s">
        <v>253</v>
      </c>
      <c r="B113" s="2" t="s">
        <v>254</v>
      </c>
      <c r="C113" s="101" t="str">
        <f t="shared" si="1"/>
        <v>08458</v>
      </c>
    </row>
    <row r="114" spans="1:3" x14ac:dyDescent="0.2">
      <c r="A114" s="100" t="s">
        <v>255</v>
      </c>
      <c r="B114" s="2" t="s">
        <v>256</v>
      </c>
      <c r="C114" s="101" t="str">
        <f t="shared" si="1"/>
        <v>03017</v>
      </c>
    </row>
    <row r="115" spans="1:3" x14ac:dyDescent="0.2">
      <c r="A115" s="100" t="s">
        <v>257</v>
      </c>
      <c r="B115" s="2" t="s">
        <v>258</v>
      </c>
      <c r="C115" s="101" t="str">
        <f t="shared" si="1"/>
        <v>17415</v>
      </c>
    </row>
    <row r="116" spans="1:3" x14ac:dyDescent="0.2">
      <c r="A116" s="100" t="s">
        <v>259</v>
      </c>
      <c r="B116" s="2" t="s">
        <v>260</v>
      </c>
      <c r="C116" s="101" t="str">
        <f t="shared" si="1"/>
        <v>33212</v>
      </c>
    </row>
    <row r="117" spans="1:3" x14ac:dyDescent="0.2">
      <c r="A117" s="100" t="s">
        <v>261</v>
      </c>
      <c r="B117" s="2" t="s">
        <v>262</v>
      </c>
      <c r="C117" s="101" t="str">
        <f t="shared" si="1"/>
        <v>03052</v>
      </c>
    </row>
    <row r="118" spans="1:3" x14ac:dyDescent="0.2">
      <c r="A118" s="100" t="s">
        <v>263</v>
      </c>
      <c r="B118" s="2" t="s">
        <v>264</v>
      </c>
      <c r="C118" s="101" t="str">
        <f t="shared" si="1"/>
        <v>19403</v>
      </c>
    </row>
    <row r="119" spans="1:3" x14ac:dyDescent="0.2">
      <c r="A119" s="100" t="s">
        <v>265</v>
      </c>
      <c r="B119" s="2" t="s">
        <v>266</v>
      </c>
      <c r="C119" s="101" t="str">
        <f t="shared" si="1"/>
        <v>20402</v>
      </c>
    </row>
    <row r="120" spans="1:3" x14ac:dyDescent="0.2">
      <c r="A120" s="100" t="s">
        <v>267</v>
      </c>
      <c r="B120" s="2" t="s">
        <v>268</v>
      </c>
      <c r="C120" s="101" t="str">
        <f t="shared" si="1"/>
        <v>06101</v>
      </c>
    </row>
    <row r="121" spans="1:3" x14ac:dyDescent="0.2">
      <c r="A121" s="100" t="s">
        <v>269</v>
      </c>
      <c r="B121" s="2" t="s">
        <v>270</v>
      </c>
      <c r="C121" s="101" t="str">
        <f t="shared" si="1"/>
        <v>29311</v>
      </c>
    </row>
    <row r="122" spans="1:3" x14ac:dyDescent="0.2">
      <c r="A122" s="100" t="s">
        <v>271</v>
      </c>
      <c r="B122" s="2" t="s">
        <v>272</v>
      </c>
      <c r="C122" s="101" t="str">
        <f t="shared" si="1"/>
        <v>38126</v>
      </c>
    </row>
    <row r="123" spans="1:3" x14ac:dyDescent="0.2">
      <c r="A123" s="100" t="s">
        <v>273</v>
      </c>
      <c r="B123" s="2" t="s">
        <v>274</v>
      </c>
      <c r="C123" s="101" t="str">
        <f t="shared" si="1"/>
        <v>04129</v>
      </c>
    </row>
    <row r="124" spans="1:3" x14ac:dyDescent="0.2">
      <c r="A124" s="100" t="s">
        <v>275</v>
      </c>
      <c r="B124" s="2" t="s">
        <v>276</v>
      </c>
      <c r="C124" s="101" t="str">
        <f t="shared" si="1"/>
        <v>31004</v>
      </c>
    </row>
    <row r="125" spans="1:3" x14ac:dyDescent="0.2">
      <c r="A125" s="100" t="s">
        <v>277</v>
      </c>
      <c r="B125" s="2" t="s">
        <v>278</v>
      </c>
      <c r="C125" s="101" t="str">
        <f t="shared" si="1"/>
        <v>17414</v>
      </c>
    </row>
    <row r="126" spans="1:3" x14ac:dyDescent="0.2">
      <c r="A126" s="100" t="s">
        <v>279</v>
      </c>
      <c r="B126" s="2" t="s">
        <v>280</v>
      </c>
      <c r="C126" s="101" t="str">
        <f t="shared" si="1"/>
        <v>31306</v>
      </c>
    </row>
    <row r="127" spans="1:3" x14ac:dyDescent="0.2">
      <c r="A127" s="100" t="s">
        <v>281</v>
      </c>
      <c r="B127" s="2" t="s">
        <v>282</v>
      </c>
      <c r="C127" s="101" t="str">
        <f t="shared" si="1"/>
        <v>38264</v>
      </c>
    </row>
    <row r="128" spans="1:3" x14ac:dyDescent="0.2">
      <c r="A128" s="100" t="s">
        <v>283</v>
      </c>
      <c r="B128" s="2" t="s">
        <v>284</v>
      </c>
      <c r="C128" s="101" t="str">
        <f t="shared" si="1"/>
        <v>32362</v>
      </c>
    </row>
    <row r="129" spans="1:3" x14ac:dyDescent="0.2">
      <c r="A129" s="100" t="s">
        <v>285</v>
      </c>
      <c r="B129" s="2" t="s">
        <v>286</v>
      </c>
      <c r="C129" s="101" t="str">
        <f t="shared" si="1"/>
        <v>01158</v>
      </c>
    </row>
    <row r="130" spans="1:3" x14ac:dyDescent="0.2">
      <c r="A130" s="100" t="s">
        <v>287</v>
      </c>
      <c r="B130" s="2" t="s">
        <v>288</v>
      </c>
      <c r="C130" s="101" t="str">
        <f t="shared" si="1"/>
        <v>08122</v>
      </c>
    </row>
    <row r="131" spans="1:3" x14ac:dyDescent="0.2">
      <c r="A131" s="100" t="s">
        <v>289</v>
      </c>
      <c r="B131" s="2" t="s">
        <v>290</v>
      </c>
      <c r="C131" s="101" t="str">
        <f t="shared" si="1"/>
        <v>33183</v>
      </c>
    </row>
    <row r="132" spans="1:3" x14ac:dyDescent="0.2">
      <c r="A132" s="100" t="s">
        <v>291</v>
      </c>
      <c r="B132" s="2" t="s">
        <v>292</v>
      </c>
      <c r="C132" s="101" t="str">
        <f t="shared" si="1"/>
        <v>28144</v>
      </c>
    </row>
    <row r="133" spans="1:3" x14ac:dyDescent="0.2">
      <c r="A133" s="100" t="s">
        <v>293</v>
      </c>
      <c r="B133" s="2" t="s">
        <v>294</v>
      </c>
      <c r="C133" s="101" t="str">
        <f t="shared" ref="C133:C196" si="2">A133</f>
        <v>32903</v>
      </c>
    </row>
    <row r="134" spans="1:3" x14ac:dyDescent="0.2">
      <c r="A134" s="100" t="s">
        <v>295</v>
      </c>
      <c r="B134" s="2" t="s">
        <v>296</v>
      </c>
      <c r="C134" s="101" t="str">
        <f t="shared" si="2"/>
        <v>20406</v>
      </c>
    </row>
    <row r="135" spans="1:3" x14ac:dyDescent="0.2">
      <c r="A135" s="100" t="s">
        <v>297</v>
      </c>
      <c r="B135" s="2" t="s">
        <v>298</v>
      </c>
      <c r="C135" s="101" t="str">
        <f t="shared" si="2"/>
        <v>37504</v>
      </c>
    </row>
    <row r="136" spans="1:3" x14ac:dyDescent="0.2">
      <c r="A136" s="100" t="s">
        <v>299</v>
      </c>
      <c r="B136" s="2" t="s">
        <v>300</v>
      </c>
      <c r="C136" s="101" t="str">
        <f t="shared" si="2"/>
        <v>39120</v>
      </c>
    </row>
    <row r="137" spans="1:3" x14ac:dyDescent="0.2">
      <c r="A137" s="100" t="s">
        <v>301</v>
      </c>
      <c r="B137" s="2" t="s">
        <v>302</v>
      </c>
      <c r="C137" s="101" t="str">
        <f t="shared" si="2"/>
        <v>09207</v>
      </c>
    </row>
    <row r="138" spans="1:3" x14ac:dyDescent="0.2">
      <c r="A138" s="100" t="s">
        <v>303</v>
      </c>
      <c r="B138" s="2" t="s">
        <v>304</v>
      </c>
      <c r="C138" s="101" t="str">
        <f t="shared" si="2"/>
        <v>04019</v>
      </c>
    </row>
    <row r="139" spans="1:3" x14ac:dyDescent="0.2">
      <c r="A139" s="100" t="s">
        <v>305</v>
      </c>
      <c r="B139" s="2" t="s">
        <v>306</v>
      </c>
      <c r="C139" s="101" t="str">
        <f t="shared" si="2"/>
        <v>23311</v>
      </c>
    </row>
    <row r="140" spans="1:3" x14ac:dyDescent="0.2">
      <c r="A140" s="100" t="s">
        <v>307</v>
      </c>
      <c r="B140" s="2" t="s">
        <v>308</v>
      </c>
      <c r="C140" s="101" t="str">
        <f t="shared" si="2"/>
        <v>33207</v>
      </c>
    </row>
    <row r="141" spans="1:3" x14ac:dyDescent="0.2">
      <c r="A141" s="100" t="s">
        <v>309</v>
      </c>
      <c r="B141" s="2" t="s">
        <v>310</v>
      </c>
      <c r="C141" s="101" t="str">
        <f t="shared" si="2"/>
        <v>31025</v>
      </c>
    </row>
    <row r="142" spans="1:3" x14ac:dyDescent="0.2">
      <c r="A142" s="100" t="s">
        <v>311</v>
      </c>
      <c r="B142" s="2" t="s">
        <v>312</v>
      </c>
      <c r="C142" s="101" t="str">
        <f t="shared" si="2"/>
        <v>14065</v>
      </c>
    </row>
    <row r="143" spans="1:3" x14ac:dyDescent="0.2">
      <c r="A143" s="100" t="s">
        <v>313</v>
      </c>
      <c r="B143" s="2" t="s">
        <v>314</v>
      </c>
      <c r="C143" s="101" t="str">
        <f t="shared" si="2"/>
        <v>32354</v>
      </c>
    </row>
    <row r="144" spans="1:3" x14ac:dyDescent="0.2">
      <c r="A144" s="100" t="s">
        <v>315</v>
      </c>
      <c r="B144" s="2" t="s">
        <v>316</v>
      </c>
      <c r="C144" s="101" t="str">
        <f t="shared" si="2"/>
        <v>32326</v>
      </c>
    </row>
    <row r="145" spans="1:3" x14ac:dyDescent="0.2">
      <c r="A145" s="100" t="s">
        <v>317</v>
      </c>
      <c r="B145" s="2" t="s">
        <v>318</v>
      </c>
      <c r="C145" s="101" t="str">
        <f t="shared" si="2"/>
        <v>17400</v>
      </c>
    </row>
    <row r="146" spans="1:3" x14ac:dyDescent="0.2">
      <c r="A146" s="100" t="s">
        <v>319</v>
      </c>
      <c r="B146" s="2" t="s">
        <v>320</v>
      </c>
      <c r="C146" s="101" t="str">
        <f t="shared" si="2"/>
        <v>37505</v>
      </c>
    </row>
    <row r="147" spans="1:3" x14ac:dyDescent="0.2">
      <c r="A147" s="100" t="s">
        <v>321</v>
      </c>
      <c r="B147" s="2" t="s">
        <v>322</v>
      </c>
      <c r="C147" s="101" t="str">
        <f t="shared" si="2"/>
        <v>24350</v>
      </c>
    </row>
    <row r="148" spans="1:3" x14ac:dyDescent="0.2">
      <c r="A148" s="100" t="s">
        <v>323</v>
      </c>
      <c r="B148" s="2" t="s">
        <v>324</v>
      </c>
      <c r="C148" s="101" t="str">
        <f t="shared" si="2"/>
        <v>30031</v>
      </c>
    </row>
    <row r="149" spans="1:3" x14ac:dyDescent="0.2">
      <c r="A149" s="100" t="s">
        <v>325</v>
      </c>
      <c r="B149" s="2" t="s">
        <v>326</v>
      </c>
      <c r="C149" s="101" t="str">
        <f t="shared" si="2"/>
        <v>31103</v>
      </c>
    </row>
    <row r="150" spans="1:3" x14ac:dyDescent="0.2">
      <c r="A150" s="100" t="s">
        <v>327</v>
      </c>
      <c r="B150" s="2" t="s">
        <v>328</v>
      </c>
      <c r="C150" s="101" t="str">
        <f t="shared" si="2"/>
        <v>14066</v>
      </c>
    </row>
    <row r="151" spans="1:3" x14ac:dyDescent="0.2">
      <c r="A151" s="100" t="s">
        <v>329</v>
      </c>
      <c r="B151" s="2" t="s">
        <v>330</v>
      </c>
      <c r="C151" s="101" t="str">
        <f t="shared" si="2"/>
        <v>21214</v>
      </c>
    </row>
    <row r="152" spans="1:3" x14ac:dyDescent="0.2">
      <c r="A152" s="100" t="s">
        <v>331</v>
      </c>
      <c r="B152" s="2" t="s">
        <v>332</v>
      </c>
      <c r="C152" s="101" t="str">
        <f t="shared" si="2"/>
        <v>13161</v>
      </c>
    </row>
    <row r="153" spans="1:3" x14ac:dyDescent="0.2">
      <c r="A153" s="100" t="s">
        <v>333</v>
      </c>
      <c r="B153" s="2" t="s">
        <v>334</v>
      </c>
      <c r="C153" s="101" t="str">
        <f t="shared" si="2"/>
        <v>21206</v>
      </c>
    </row>
    <row r="154" spans="1:3" x14ac:dyDescent="0.2">
      <c r="A154" s="100" t="s">
        <v>335</v>
      </c>
      <c r="B154" s="2" t="s">
        <v>336</v>
      </c>
      <c r="C154" s="101" t="str">
        <f t="shared" si="2"/>
        <v>39209</v>
      </c>
    </row>
    <row r="155" spans="1:3" x14ac:dyDescent="0.2">
      <c r="A155" s="100" t="s">
        <v>337</v>
      </c>
      <c r="B155" s="2" t="s">
        <v>338</v>
      </c>
      <c r="C155" s="101" t="str">
        <f t="shared" si="2"/>
        <v>37507</v>
      </c>
    </row>
    <row r="156" spans="1:3" x14ac:dyDescent="0.2">
      <c r="A156" s="100" t="s">
        <v>339</v>
      </c>
      <c r="B156" s="2" t="s">
        <v>340</v>
      </c>
      <c r="C156" s="101" t="str">
        <f t="shared" si="2"/>
        <v>30029</v>
      </c>
    </row>
    <row r="157" spans="1:3" x14ac:dyDescent="0.2">
      <c r="A157" s="100" t="s">
        <v>341</v>
      </c>
      <c r="B157" s="2" t="s">
        <v>342</v>
      </c>
      <c r="C157" s="101" t="str">
        <f t="shared" si="2"/>
        <v>29320</v>
      </c>
    </row>
    <row r="158" spans="1:3" x14ac:dyDescent="0.2">
      <c r="A158" s="100" t="s">
        <v>343</v>
      </c>
      <c r="B158" s="2" t="s">
        <v>344</v>
      </c>
      <c r="C158" s="101" t="str">
        <f t="shared" si="2"/>
        <v>31006</v>
      </c>
    </row>
    <row r="159" spans="1:3" x14ac:dyDescent="0.2">
      <c r="A159" s="100" t="s">
        <v>345</v>
      </c>
      <c r="B159" s="2" t="s">
        <v>346</v>
      </c>
      <c r="C159" s="101" t="str">
        <f t="shared" si="2"/>
        <v>39003</v>
      </c>
    </row>
    <row r="160" spans="1:3" x14ac:dyDescent="0.2">
      <c r="A160" s="100" t="s">
        <v>347</v>
      </c>
      <c r="B160" s="2" t="s">
        <v>348</v>
      </c>
      <c r="C160" s="101" t="str">
        <f t="shared" si="2"/>
        <v>21014</v>
      </c>
    </row>
    <row r="161" spans="1:3" x14ac:dyDescent="0.2">
      <c r="A161" s="100" t="s">
        <v>349</v>
      </c>
      <c r="B161" s="2" t="s">
        <v>350</v>
      </c>
      <c r="C161" s="101" t="str">
        <f t="shared" si="2"/>
        <v>25155</v>
      </c>
    </row>
    <row r="162" spans="1:3" x14ac:dyDescent="0.2">
      <c r="A162" s="100" t="s">
        <v>351</v>
      </c>
      <c r="B162" s="2" t="s">
        <v>352</v>
      </c>
      <c r="C162" s="101" t="str">
        <f t="shared" si="2"/>
        <v>24014</v>
      </c>
    </row>
    <row r="163" spans="1:3" x14ac:dyDescent="0.2">
      <c r="A163" s="100" t="s">
        <v>353</v>
      </c>
      <c r="B163" s="2" t="s">
        <v>354</v>
      </c>
      <c r="C163" s="101" t="str">
        <f t="shared" si="2"/>
        <v>26056</v>
      </c>
    </row>
    <row r="164" spans="1:3" x14ac:dyDescent="0.2">
      <c r="A164" s="100" t="s">
        <v>355</v>
      </c>
      <c r="B164" s="2" t="s">
        <v>356</v>
      </c>
      <c r="C164" s="101" t="str">
        <f t="shared" si="2"/>
        <v>32325</v>
      </c>
    </row>
    <row r="165" spans="1:3" x14ac:dyDescent="0.2">
      <c r="A165" s="100" t="s">
        <v>357</v>
      </c>
      <c r="B165" s="2" t="s">
        <v>358</v>
      </c>
      <c r="C165" s="101" t="str">
        <f t="shared" si="2"/>
        <v>37506</v>
      </c>
    </row>
    <row r="166" spans="1:3" x14ac:dyDescent="0.2">
      <c r="A166" s="100" t="s">
        <v>359</v>
      </c>
      <c r="B166" s="2" t="s">
        <v>360</v>
      </c>
      <c r="C166" s="101" t="str">
        <f t="shared" si="2"/>
        <v>14064</v>
      </c>
    </row>
    <row r="167" spans="1:3" x14ac:dyDescent="0.2">
      <c r="A167" s="100" t="s">
        <v>361</v>
      </c>
      <c r="B167" s="2" t="s">
        <v>362</v>
      </c>
      <c r="C167" s="101" t="str">
        <f t="shared" si="2"/>
        <v>11051</v>
      </c>
    </row>
    <row r="168" spans="1:3" x14ac:dyDescent="0.2">
      <c r="A168" s="100" t="s">
        <v>363</v>
      </c>
      <c r="B168" s="2" t="s">
        <v>364</v>
      </c>
      <c r="C168" s="101" t="str">
        <f t="shared" si="2"/>
        <v>18400</v>
      </c>
    </row>
    <row r="169" spans="1:3" x14ac:dyDescent="0.2">
      <c r="A169" s="100" t="s">
        <v>365</v>
      </c>
      <c r="B169" s="2" t="s">
        <v>366</v>
      </c>
      <c r="C169" s="101" t="str">
        <f t="shared" si="2"/>
        <v>23403</v>
      </c>
    </row>
    <row r="170" spans="1:3" x14ac:dyDescent="0.2">
      <c r="A170" s="100" t="s">
        <v>367</v>
      </c>
      <c r="B170" s="2" t="s">
        <v>368</v>
      </c>
      <c r="C170" s="101" t="str">
        <f t="shared" si="2"/>
        <v>25200</v>
      </c>
    </row>
    <row r="171" spans="1:3" x14ac:dyDescent="0.2">
      <c r="A171" s="100" t="s">
        <v>369</v>
      </c>
      <c r="B171" s="2" t="s">
        <v>370</v>
      </c>
      <c r="C171" s="101" t="str">
        <f t="shared" si="2"/>
        <v>34003</v>
      </c>
    </row>
    <row r="172" spans="1:3" x14ac:dyDescent="0.2">
      <c r="A172" s="100" t="s">
        <v>371</v>
      </c>
      <c r="B172" s="2" t="s">
        <v>372</v>
      </c>
      <c r="C172" s="101" t="str">
        <f t="shared" si="2"/>
        <v>33211</v>
      </c>
    </row>
    <row r="173" spans="1:3" x14ac:dyDescent="0.2">
      <c r="A173" s="100" t="s">
        <v>373</v>
      </c>
      <c r="B173" s="2" t="s">
        <v>374</v>
      </c>
      <c r="C173" s="101" t="str">
        <f t="shared" si="2"/>
        <v>17417</v>
      </c>
    </row>
    <row r="174" spans="1:3" x14ac:dyDescent="0.2">
      <c r="A174" s="100" t="s">
        <v>375</v>
      </c>
      <c r="B174" s="2" t="s">
        <v>376</v>
      </c>
      <c r="C174" s="101" t="str">
        <f t="shared" si="2"/>
        <v>15201</v>
      </c>
    </row>
    <row r="175" spans="1:3" x14ac:dyDescent="0.2">
      <c r="A175" s="100" t="s">
        <v>377</v>
      </c>
      <c r="B175" s="2" t="s">
        <v>378</v>
      </c>
      <c r="C175" s="101" t="str">
        <f t="shared" si="2"/>
        <v>38324</v>
      </c>
    </row>
    <row r="176" spans="1:3" x14ac:dyDescent="0.2">
      <c r="A176" s="100" t="s">
        <v>379</v>
      </c>
      <c r="B176" s="2" t="s">
        <v>380</v>
      </c>
      <c r="C176" s="101" t="str">
        <f t="shared" si="2"/>
        <v>14400</v>
      </c>
    </row>
    <row r="177" spans="1:3" x14ac:dyDescent="0.2">
      <c r="A177" s="100" t="s">
        <v>381</v>
      </c>
      <c r="B177" s="2" t="s">
        <v>382</v>
      </c>
      <c r="C177" s="101" t="str">
        <f t="shared" si="2"/>
        <v>25101</v>
      </c>
    </row>
    <row r="178" spans="1:3" x14ac:dyDescent="0.2">
      <c r="A178" s="100" t="s">
        <v>383</v>
      </c>
      <c r="B178" s="2" t="s">
        <v>384</v>
      </c>
      <c r="C178" s="101" t="str">
        <f t="shared" si="2"/>
        <v>14172</v>
      </c>
    </row>
    <row r="179" spans="1:3" x14ac:dyDescent="0.2">
      <c r="A179" s="100" t="s">
        <v>385</v>
      </c>
      <c r="B179" s="2" t="s">
        <v>386</v>
      </c>
      <c r="C179" s="101" t="str">
        <f t="shared" si="2"/>
        <v>22105</v>
      </c>
    </row>
    <row r="180" spans="1:3" x14ac:dyDescent="0.2">
      <c r="A180" s="100" t="s">
        <v>387</v>
      </c>
      <c r="B180" s="2" t="s">
        <v>388</v>
      </c>
      <c r="C180" s="101" t="str">
        <f t="shared" si="2"/>
        <v>24105</v>
      </c>
    </row>
    <row r="181" spans="1:3" x14ac:dyDescent="0.2">
      <c r="A181" s="100" t="s">
        <v>389</v>
      </c>
      <c r="B181" s="2" t="s">
        <v>390</v>
      </c>
      <c r="C181" s="101" t="str">
        <f t="shared" si="2"/>
        <v>34111</v>
      </c>
    </row>
    <row r="182" spans="1:3" x14ac:dyDescent="0.2">
      <c r="A182" s="100" t="s">
        <v>391</v>
      </c>
      <c r="B182" s="2" t="s">
        <v>392</v>
      </c>
      <c r="C182" s="101" t="str">
        <f t="shared" si="2"/>
        <v>24019</v>
      </c>
    </row>
    <row r="183" spans="1:3" x14ac:dyDescent="0.2">
      <c r="A183" s="100" t="s">
        <v>393</v>
      </c>
      <c r="B183" s="2" t="s">
        <v>394</v>
      </c>
      <c r="C183" s="101" t="str">
        <f t="shared" si="2"/>
        <v>21300</v>
      </c>
    </row>
    <row r="184" spans="1:3" x14ac:dyDescent="0.2">
      <c r="A184" s="100" t="s">
        <v>395</v>
      </c>
      <c r="B184" s="2" t="s">
        <v>396</v>
      </c>
      <c r="C184" s="101" t="str">
        <f t="shared" si="2"/>
        <v>33030</v>
      </c>
    </row>
    <row r="185" spans="1:3" x14ac:dyDescent="0.2">
      <c r="A185" s="100" t="s">
        <v>397</v>
      </c>
      <c r="B185" s="2" t="s">
        <v>398</v>
      </c>
      <c r="C185" s="101" t="str">
        <f t="shared" si="2"/>
        <v>28137</v>
      </c>
    </row>
    <row r="186" spans="1:3" x14ac:dyDescent="0.2">
      <c r="A186" s="100" t="s">
        <v>399</v>
      </c>
      <c r="B186" s="2" t="s">
        <v>400</v>
      </c>
      <c r="C186" s="101" t="str">
        <f t="shared" si="2"/>
        <v>32123</v>
      </c>
    </row>
    <row r="187" spans="1:3" x14ac:dyDescent="0.2">
      <c r="A187" s="100" t="s">
        <v>401</v>
      </c>
      <c r="B187" s="2" t="s">
        <v>402</v>
      </c>
      <c r="C187" s="101" t="str">
        <f t="shared" si="2"/>
        <v>10065</v>
      </c>
    </row>
    <row r="188" spans="1:3" x14ac:dyDescent="0.2">
      <c r="A188" s="100" t="s">
        <v>403</v>
      </c>
      <c r="B188" s="2" t="s">
        <v>404</v>
      </c>
      <c r="C188" s="101" t="str">
        <f t="shared" si="2"/>
        <v>09013</v>
      </c>
    </row>
    <row r="189" spans="1:3" x14ac:dyDescent="0.2">
      <c r="A189" s="100" t="s">
        <v>405</v>
      </c>
      <c r="B189" s="2" t="s">
        <v>406</v>
      </c>
      <c r="C189" s="101" t="str">
        <f t="shared" si="2"/>
        <v>24410</v>
      </c>
    </row>
    <row r="190" spans="1:3" x14ac:dyDescent="0.2">
      <c r="A190" s="100" t="s">
        <v>407</v>
      </c>
      <c r="B190" s="2" t="s">
        <v>408</v>
      </c>
      <c r="C190" s="101" t="str">
        <f t="shared" si="2"/>
        <v>27344</v>
      </c>
    </row>
    <row r="191" spans="1:3" x14ac:dyDescent="0.2">
      <c r="A191" s="100" t="s">
        <v>409</v>
      </c>
      <c r="B191" s="2" t="s">
        <v>410</v>
      </c>
      <c r="C191" s="101" t="str">
        <f t="shared" si="2"/>
        <v>01147</v>
      </c>
    </row>
    <row r="192" spans="1:3" x14ac:dyDescent="0.2">
      <c r="A192" s="100" t="s">
        <v>411</v>
      </c>
      <c r="B192" s="2" t="s">
        <v>412</v>
      </c>
      <c r="C192" s="101" t="str">
        <f t="shared" si="2"/>
        <v>09102</v>
      </c>
    </row>
    <row r="193" spans="1:3" x14ac:dyDescent="0.2">
      <c r="A193" s="100" t="s">
        <v>413</v>
      </c>
      <c r="B193" s="2" t="s">
        <v>414</v>
      </c>
      <c r="C193" s="101" t="str">
        <f t="shared" si="2"/>
        <v>38301</v>
      </c>
    </row>
    <row r="194" spans="1:3" x14ac:dyDescent="0.2">
      <c r="A194" s="100" t="s">
        <v>415</v>
      </c>
      <c r="B194" s="2" t="s">
        <v>416</v>
      </c>
      <c r="C194" s="101" t="str">
        <f t="shared" si="2"/>
        <v>11001</v>
      </c>
    </row>
    <row r="195" spans="1:3" x14ac:dyDescent="0.2">
      <c r="A195" s="100" t="s">
        <v>417</v>
      </c>
      <c r="B195" s="2" t="s">
        <v>418</v>
      </c>
      <c r="C195" s="101" t="str">
        <f t="shared" si="2"/>
        <v>24122</v>
      </c>
    </row>
    <row r="196" spans="1:3" x14ac:dyDescent="0.2">
      <c r="A196" s="100" t="s">
        <v>419</v>
      </c>
      <c r="B196" s="2" t="s">
        <v>420</v>
      </c>
      <c r="C196" s="101" t="str">
        <f t="shared" si="2"/>
        <v>03050</v>
      </c>
    </row>
    <row r="197" spans="1:3" x14ac:dyDescent="0.2">
      <c r="A197" s="100" t="s">
        <v>421</v>
      </c>
      <c r="B197" s="2" t="s">
        <v>422</v>
      </c>
      <c r="C197" s="101" t="str">
        <f t="shared" ref="C197:C260" si="3">A197</f>
        <v>21301</v>
      </c>
    </row>
    <row r="198" spans="1:3" x14ac:dyDescent="0.2">
      <c r="A198" s="100" t="s">
        <v>423</v>
      </c>
      <c r="B198" s="2" t="s">
        <v>424</v>
      </c>
      <c r="C198" s="101" t="str">
        <f t="shared" si="3"/>
        <v>27401</v>
      </c>
    </row>
    <row r="199" spans="1:3" x14ac:dyDescent="0.2">
      <c r="A199" s="100" t="s">
        <v>425</v>
      </c>
      <c r="B199" s="2" t="s">
        <v>426</v>
      </c>
      <c r="C199" s="101" t="str">
        <f t="shared" si="3"/>
        <v>04901</v>
      </c>
    </row>
    <row r="200" spans="1:3" x14ac:dyDescent="0.2">
      <c r="A200" s="100" t="s">
        <v>427</v>
      </c>
      <c r="B200" s="2" t="s">
        <v>428</v>
      </c>
      <c r="C200" s="101" t="str">
        <f t="shared" si="3"/>
        <v>23402</v>
      </c>
    </row>
    <row r="201" spans="1:3" x14ac:dyDescent="0.2">
      <c r="A201" s="103" t="s">
        <v>429</v>
      </c>
      <c r="B201" s="2" t="s">
        <v>430</v>
      </c>
      <c r="C201" s="101" t="str">
        <f t="shared" si="3"/>
        <v>12110</v>
      </c>
    </row>
    <row r="202" spans="1:3" x14ac:dyDescent="0.2">
      <c r="A202" s="100" t="s">
        <v>431</v>
      </c>
      <c r="B202" s="2" t="s">
        <v>432</v>
      </c>
      <c r="C202" s="101" t="str">
        <f t="shared" si="3"/>
        <v>05121</v>
      </c>
    </row>
    <row r="203" spans="1:3" x14ac:dyDescent="0.2">
      <c r="A203" s="100" t="s">
        <v>433</v>
      </c>
      <c r="B203" s="2" t="s">
        <v>434</v>
      </c>
      <c r="C203" s="101" t="str">
        <f t="shared" si="3"/>
        <v>16050</v>
      </c>
    </row>
    <row r="204" spans="1:3" x14ac:dyDescent="0.2">
      <c r="A204" s="100" t="s">
        <v>435</v>
      </c>
      <c r="B204" s="2" t="s">
        <v>436</v>
      </c>
      <c r="C204" s="101" t="str">
        <f t="shared" si="3"/>
        <v>36402</v>
      </c>
    </row>
    <row r="205" spans="1:3" x14ac:dyDescent="0.2">
      <c r="A205" s="100" t="s">
        <v>437</v>
      </c>
      <c r="B205" s="2" t="s">
        <v>438</v>
      </c>
      <c r="C205" s="101" t="str">
        <f t="shared" si="3"/>
        <v>32907</v>
      </c>
    </row>
    <row r="206" spans="1:3" x14ac:dyDescent="0.2">
      <c r="A206" s="100" t="s">
        <v>439</v>
      </c>
      <c r="B206" s="2" t="s">
        <v>440</v>
      </c>
      <c r="C206" s="101" t="str">
        <f t="shared" si="3"/>
        <v>03116</v>
      </c>
    </row>
    <row r="207" spans="1:3" x14ac:dyDescent="0.2">
      <c r="A207" s="100" t="s">
        <v>441</v>
      </c>
      <c r="B207" s="2" t="s">
        <v>442</v>
      </c>
      <c r="C207" s="101" t="str">
        <f t="shared" si="3"/>
        <v>38267</v>
      </c>
    </row>
    <row r="208" spans="1:3" x14ac:dyDescent="0.2">
      <c r="A208" s="100" t="s">
        <v>443</v>
      </c>
      <c r="B208" s="2" t="s">
        <v>444</v>
      </c>
      <c r="C208" s="101" t="str">
        <f t="shared" si="3"/>
        <v>38901</v>
      </c>
    </row>
    <row r="209" spans="1:3" x14ac:dyDescent="0.2">
      <c r="A209" s="100" t="s">
        <v>445</v>
      </c>
      <c r="B209" s="2" t="s">
        <v>446</v>
      </c>
      <c r="C209" s="101" t="str">
        <f t="shared" si="3"/>
        <v>27003</v>
      </c>
    </row>
    <row r="210" spans="1:3" x14ac:dyDescent="0.2">
      <c r="A210" s="100" t="s">
        <v>447</v>
      </c>
      <c r="B210" s="2" t="s">
        <v>448</v>
      </c>
      <c r="C210" s="101" t="str">
        <f t="shared" si="3"/>
        <v>16020</v>
      </c>
    </row>
    <row r="211" spans="1:3" x14ac:dyDescent="0.2">
      <c r="A211" s="102" t="s">
        <v>449</v>
      </c>
      <c r="B211" s="2" t="s">
        <v>450</v>
      </c>
      <c r="C211" s="101" t="str">
        <f t="shared" si="3"/>
        <v>16048</v>
      </c>
    </row>
    <row r="212" spans="1:3" x14ac:dyDescent="0.2">
      <c r="A212" s="100" t="s">
        <v>451</v>
      </c>
      <c r="B212" s="2" t="s">
        <v>452</v>
      </c>
      <c r="C212" s="101" t="str">
        <f t="shared" si="3"/>
        <v>05402</v>
      </c>
    </row>
    <row r="213" spans="1:3" x14ac:dyDescent="0.2">
      <c r="A213" s="100" t="s">
        <v>453</v>
      </c>
      <c r="B213" s="2" t="s">
        <v>454</v>
      </c>
      <c r="C213" s="101" t="str">
        <f t="shared" si="3"/>
        <v>14097</v>
      </c>
    </row>
    <row r="214" spans="1:3" x14ac:dyDescent="0.2">
      <c r="A214" s="100" t="s">
        <v>455</v>
      </c>
      <c r="B214" s="2" t="s">
        <v>456</v>
      </c>
      <c r="C214" s="101" t="str">
        <f t="shared" si="3"/>
        <v>13144</v>
      </c>
    </row>
    <row r="215" spans="1:3" x14ac:dyDescent="0.2">
      <c r="A215" s="100" t="s">
        <v>457</v>
      </c>
      <c r="B215" s="2" t="s">
        <v>458</v>
      </c>
      <c r="C215" s="101" t="str">
        <f t="shared" si="3"/>
        <v>34307</v>
      </c>
    </row>
    <row r="216" spans="1:3" x14ac:dyDescent="0.2">
      <c r="A216" s="100" t="s">
        <v>459</v>
      </c>
      <c r="B216" s="2" t="s">
        <v>460</v>
      </c>
      <c r="C216" s="101" t="str">
        <f t="shared" si="3"/>
        <v>17908</v>
      </c>
    </row>
    <row r="217" spans="1:3" x14ac:dyDescent="0.2">
      <c r="A217" s="100" t="s">
        <v>461</v>
      </c>
      <c r="B217" s="2" t="s">
        <v>462</v>
      </c>
      <c r="C217" s="101" t="str">
        <f t="shared" si="3"/>
        <v>17910</v>
      </c>
    </row>
    <row r="218" spans="1:3" x14ac:dyDescent="0.2">
      <c r="A218" s="100" t="s">
        <v>463</v>
      </c>
      <c r="B218" s="2" t="s">
        <v>464</v>
      </c>
      <c r="C218" s="101" t="str">
        <f t="shared" si="3"/>
        <v>25116</v>
      </c>
    </row>
    <row r="219" spans="1:3" x14ac:dyDescent="0.2">
      <c r="A219" s="100" t="s">
        <v>465</v>
      </c>
      <c r="B219" s="2" t="s">
        <v>466</v>
      </c>
      <c r="C219" s="101" t="str">
        <f t="shared" si="3"/>
        <v>22009</v>
      </c>
    </row>
    <row r="220" spans="1:3" x14ac:dyDescent="0.2">
      <c r="A220" s="100" t="s">
        <v>467</v>
      </c>
      <c r="B220" s="2" t="s">
        <v>468</v>
      </c>
      <c r="C220" s="101" t="str">
        <f t="shared" si="3"/>
        <v>17403</v>
      </c>
    </row>
    <row r="221" spans="1:3" x14ac:dyDescent="0.2">
      <c r="A221" s="100" t="s">
        <v>469</v>
      </c>
      <c r="B221" s="2" t="s">
        <v>470</v>
      </c>
      <c r="C221" s="101" t="str">
        <f t="shared" si="3"/>
        <v>10309</v>
      </c>
    </row>
    <row r="222" spans="1:3" x14ac:dyDescent="0.2">
      <c r="A222" s="100" t="s">
        <v>471</v>
      </c>
      <c r="B222" s="2" t="s">
        <v>472</v>
      </c>
      <c r="C222" s="101" t="str">
        <f t="shared" si="3"/>
        <v>03400</v>
      </c>
    </row>
    <row r="223" spans="1:3" x14ac:dyDescent="0.2">
      <c r="A223" s="100" t="s">
        <v>473</v>
      </c>
      <c r="B223" s="2" t="s">
        <v>474</v>
      </c>
      <c r="C223" s="101" t="str">
        <f t="shared" si="3"/>
        <v>06122</v>
      </c>
    </row>
    <row r="224" spans="1:3" x14ac:dyDescent="0.2">
      <c r="A224" s="100" t="s">
        <v>475</v>
      </c>
      <c r="B224" s="2" t="s">
        <v>476</v>
      </c>
      <c r="C224" s="101" t="str">
        <f t="shared" si="3"/>
        <v>01160</v>
      </c>
    </row>
    <row r="225" spans="1:3" x14ac:dyDescent="0.2">
      <c r="A225" s="100" t="s">
        <v>477</v>
      </c>
      <c r="B225" s="2" t="s">
        <v>478</v>
      </c>
      <c r="C225" s="101" t="str">
        <f t="shared" si="3"/>
        <v>32416</v>
      </c>
    </row>
    <row r="226" spans="1:3" x14ac:dyDescent="0.2">
      <c r="A226" s="100" t="s">
        <v>479</v>
      </c>
      <c r="B226" s="2" t="s">
        <v>480</v>
      </c>
      <c r="C226" s="101" t="str">
        <f t="shared" si="3"/>
        <v>17407</v>
      </c>
    </row>
    <row r="227" spans="1:3" x14ac:dyDescent="0.2">
      <c r="A227" s="100" t="s">
        <v>481</v>
      </c>
      <c r="B227" s="2" t="s">
        <v>482</v>
      </c>
      <c r="C227" s="101" t="str">
        <f t="shared" si="3"/>
        <v>34401</v>
      </c>
    </row>
    <row r="228" spans="1:3" x14ac:dyDescent="0.2">
      <c r="A228" s="100" t="s">
        <v>483</v>
      </c>
      <c r="B228" s="2" t="s">
        <v>484</v>
      </c>
      <c r="C228" s="101" t="str">
        <f t="shared" si="3"/>
        <v>20403</v>
      </c>
    </row>
    <row r="229" spans="1:3" x14ac:dyDescent="0.2">
      <c r="A229" s="100" t="s">
        <v>485</v>
      </c>
      <c r="B229" s="2" t="s">
        <v>486</v>
      </c>
      <c r="C229" s="101" t="str">
        <f t="shared" si="3"/>
        <v>38320</v>
      </c>
    </row>
    <row r="230" spans="1:3" x14ac:dyDescent="0.2">
      <c r="A230" s="100" t="s">
        <v>487</v>
      </c>
      <c r="B230" s="2" t="s">
        <v>488</v>
      </c>
      <c r="C230" s="101" t="str">
        <f t="shared" si="3"/>
        <v>13160</v>
      </c>
    </row>
    <row r="231" spans="1:3" x14ac:dyDescent="0.2">
      <c r="A231" s="100" t="s">
        <v>489</v>
      </c>
      <c r="B231" s="2" t="s">
        <v>490</v>
      </c>
      <c r="C231" s="101" t="str">
        <f t="shared" si="3"/>
        <v>28149</v>
      </c>
    </row>
    <row r="232" spans="1:3" x14ac:dyDescent="0.2">
      <c r="A232" s="100" t="s">
        <v>491</v>
      </c>
      <c r="B232" s="2" t="s">
        <v>492</v>
      </c>
      <c r="C232" s="101" t="str">
        <f t="shared" si="3"/>
        <v>14104</v>
      </c>
    </row>
    <row r="233" spans="1:3" x14ac:dyDescent="0.2">
      <c r="A233" s="100" t="s">
        <v>493</v>
      </c>
      <c r="B233" s="2" t="s">
        <v>494</v>
      </c>
      <c r="C233" s="101" t="str">
        <f t="shared" si="3"/>
        <v>34975</v>
      </c>
    </row>
    <row r="234" spans="1:3" x14ac:dyDescent="0.2">
      <c r="A234" s="100" t="s">
        <v>495</v>
      </c>
      <c r="B234" s="2" t="s">
        <v>496</v>
      </c>
      <c r="C234" s="101" t="str">
        <f t="shared" si="3"/>
        <v>34974</v>
      </c>
    </row>
    <row r="235" spans="1:3" x14ac:dyDescent="0.2">
      <c r="A235" s="100" t="s">
        <v>497</v>
      </c>
      <c r="B235" s="2" t="s">
        <v>498</v>
      </c>
      <c r="C235" s="101" t="str">
        <f t="shared" si="3"/>
        <v>17001</v>
      </c>
    </row>
    <row r="236" spans="1:3" x14ac:dyDescent="0.2">
      <c r="A236" s="100" t="s">
        <v>499</v>
      </c>
      <c r="B236" s="2" t="s">
        <v>500</v>
      </c>
      <c r="C236" s="101" t="str">
        <f t="shared" si="3"/>
        <v>29101</v>
      </c>
    </row>
    <row r="237" spans="1:3" x14ac:dyDescent="0.2">
      <c r="A237" s="100" t="s">
        <v>501</v>
      </c>
      <c r="B237" s="2" t="s">
        <v>502</v>
      </c>
      <c r="C237" s="101" t="str">
        <f t="shared" si="3"/>
        <v>39119</v>
      </c>
    </row>
    <row r="238" spans="1:3" x14ac:dyDescent="0.2">
      <c r="A238" s="100" t="s">
        <v>503</v>
      </c>
      <c r="B238" s="2" t="s">
        <v>504</v>
      </c>
      <c r="C238" s="101" t="str">
        <f t="shared" si="3"/>
        <v>26070</v>
      </c>
    </row>
    <row r="239" spans="1:3" x14ac:dyDescent="0.2">
      <c r="A239" s="100" t="s">
        <v>505</v>
      </c>
      <c r="B239" s="2" t="s">
        <v>506</v>
      </c>
      <c r="C239" s="101" t="str">
        <f t="shared" si="3"/>
        <v>05323</v>
      </c>
    </row>
    <row r="240" spans="1:3" x14ac:dyDescent="0.2">
      <c r="A240" s="103" t="s">
        <v>507</v>
      </c>
      <c r="B240" s="2" t="s">
        <v>508</v>
      </c>
      <c r="C240" s="101" t="str">
        <f t="shared" si="3"/>
        <v>28010</v>
      </c>
    </row>
    <row r="241" spans="1:3" x14ac:dyDescent="0.2">
      <c r="A241" s="100" t="s">
        <v>509</v>
      </c>
      <c r="B241" s="2" t="s">
        <v>510</v>
      </c>
      <c r="C241" s="101" t="str">
        <f t="shared" si="3"/>
        <v>23309</v>
      </c>
    </row>
    <row r="242" spans="1:3" x14ac:dyDescent="0.2">
      <c r="A242" s="100" t="s">
        <v>511</v>
      </c>
      <c r="B242" s="2" t="s">
        <v>512</v>
      </c>
      <c r="C242" s="101" t="str">
        <f t="shared" si="3"/>
        <v>17412</v>
      </c>
    </row>
    <row r="243" spans="1:3" x14ac:dyDescent="0.2">
      <c r="A243" s="100" t="s">
        <v>513</v>
      </c>
      <c r="B243" s="2" t="s">
        <v>514</v>
      </c>
      <c r="C243" s="101" t="str">
        <f t="shared" si="3"/>
        <v>30002</v>
      </c>
    </row>
    <row r="244" spans="1:3" x14ac:dyDescent="0.2">
      <c r="A244" s="100" t="s">
        <v>515</v>
      </c>
      <c r="B244" s="2" t="s">
        <v>516</v>
      </c>
      <c r="C244" s="101" t="str">
        <f t="shared" si="3"/>
        <v>17404</v>
      </c>
    </row>
    <row r="245" spans="1:3" x14ac:dyDescent="0.2">
      <c r="A245" s="100" t="s">
        <v>517</v>
      </c>
      <c r="B245" s="2" t="s">
        <v>518</v>
      </c>
      <c r="C245" s="101" t="str">
        <f t="shared" si="3"/>
        <v>31201</v>
      </c>
    </row>
    <row r="246" spans="1:3" x14ac:dyDescent="0.2">
      <c r="A246" s="103" t="s">
        <v>519</v>
      </c>
      <c r="B246" s="2" t="s">
        <v>520</v>
      </c>
      <c r="C246" s="101" t="str">
        <f t="shared" si="3"/>
        <v>17410</v>
      </c>
    </row>
    <row r="247" spans="1:3" x14ac:dyDescent="0.2">
      <c r="A247" s="100" t="s">
        <v>521</v>
      </c>
      <c r="B247" s="2" t="s">
        <v>522</v>
      </c>
      <c r="C247" s="101" t="str">
        <f t="shared" si="3"/>
        <v>13156</v>
      </c>
    </row>
    <row r="248" spans="1:3" x14ac:dyDescent="0.2">
      <c r="A248" s="100" t="s">
        <v>523</v>
      </c>
      <c r="B248" s="2" t="s">
        <v>524</v>
      </c>
      <c r="C248" s="101" t="str">
        <f t="shared" si="3"/>
        <v>25118</v>
      </c>
    </row>
    <row r="249" spans="1:3" x14ac:dyDescent="0.2">
      <c r="A249" s="100" t="s">
        <v>525</v>
      </c>
      <c r="B249" s="2" t="s">
        <v>526</v>
      </c>
      <c r="C249" s="101" t="str">
        <f t="shared" si="3"/>
        <v>18402</v>
      </c>
    </row>
    <row r="250" spans="1:3" x14ac:dyDescent="0.2">
      <c r="A250" s="100" t="s">
        <v>527</v>
      </c>
      <c r="B250" s="2" t="s">
        <v>528</v>
      </c>
      <c r="C250" s="101" t="str">
        <f t="shared" si="3"/>
        <v>15206</v>
      </c>
    </row>
    <row r="251" spans="1:3" x14ac:dyDescent="0.2">
      <c r="A251" s="100" t="s">
        <v>529</v>
      </c>
      <c r="B251" s="2" t="s">
        <v>530</v>
      </c>
      <c r="C251" s="101" t="str">
        <f t="shared" si="3"/>
        <v>23042</v>
      </c>
    </row>
    <row r="252" spans="1:3" x14ac:dyDescent="0.2">
      <c r="A252" s="100" t="s">
        <v>531</v>
      </c>
      <c r="B252" s="2" t="s">
        <v>532</v>
      </c>
      <c r="C252" s="101" t="str">
        <f t="shared" si="3"/>
        <v>32081</v>
      </c>
    </row>
    <row r="253" spans="1:3" x14ac:dyDescent="0.2">
      <c r="A253" s="100" t="s">
        <v>533</v>
      </c>
      <c r="B253" s="2" t="s">
        <v>534</v>
      </c>
      <c r="C253" s="101" t="str">
        <f t="shared" si="3"/>
        <v>32901</v>
      </c>
    </row>
    <row r="254" spans="1:3" x14ac:dyDescent="0.2">
      <c r="A254" s="100" t="s">
        <v>535</v>
      </c>
      <c r="B254" s="2" t="s">
        <v>536</v>
      </c>
      <c r="C254" s="101" t="str">
        <f t="shared" si="3"/>
        <v>22008</v>
      </c>
    </row>
    <row r="255" spans="1:3" x14ac:dyDescent="0.2">
      <c r="A255" s="100" t="s">
        <v>537</v>
      </c>
      <c r="B255" s="2" t="s">
        <v>538</v>
      </c>
      <c r="C255" s="101" t="str">
        <f t="shared" si="3"/>
        <v>38322</v>
      </c>
    </row>
    <row r="256" spans="1:3" x14ac:dyDescent="0.2">
      <c r="A256" s="100" t="s">
        <v>539</v>
      </c>
      <c r="B256" s="2" t="s">
        <v>540</v>
      </c>
      <c r="C256" s="101" t="str">
        <f t="shared" si="3"/>
        <v>31401</v>
      </c>
    </row>
    <row r="257" spans="1:3" x14ac:dyDescent="0.2">
      <c r="A257" s="102" t="s">
        <v>541</v>
      </c>
      <c r="B257" s="2" t="s">
        <v>542</v>
      </c>
      <c r="C257" s="101" t="str">
        <f t="shared" si="3"/>
        <v>11054</v>
      </c>
    </row>
    <row r="258" spans="1:3" x14ac:dyDescent="0.2">
      <c r="A258" s="102" t="s">
        <v>543</v>
      </c>
      <c r="B258" s="2" t="s">
        <v>544</v>
      </c>
      <c r="C258" s="101" t="str">
        <f t="shared" si="3"/>
        <v>07035</v>
      </c>
    </row>
    <row r="259" spans="1:3" x14ac:dyDescent="0.2">
      <c r="A259" s="103" t="s">
        <v>545</v>
      </c>
      <c r="B259" s="2" t="s">
        <v>546</v>
      </c>
      <c r="C259" s="101" t="str">
        <f t="shared" si="3"/>
        <v>04069</v>
      </c>
    </row>
    <row r="260" spans="1:3" x14ac:dyDescent="0.2">
      <c r="A260" s="100" t="s">
        <v>547</v>
      </c>
      <c r="B260" s="2" t="s">
        <v>548</v>
      </c>
      <c r="C260" s="101" t="str">
        <f t="shared" si="3"/>
        <v>27001</v>
      </c>
    </row>
    <row r="261" spans="1:3" x14ac:dyDescent="0.2">
      <c r="A261" s="100" t="s">
        <v>549</v>
      </c>
      <c r="B261" s="2" t="s">
        <v>550</v>
      </c>
      <c r="C261" s="101" t="str">
        <f t="shared" ref="C261:C318" si="4">A261</f>
        <v>38304</v>
      </c>
    </row>
    <row r="262" spans="1:3" x14ac:dyDescent="0.2">
      <c r="A262" s="100" t="s">
        <v>551</v>
      </c>
      <c r="B262" s="2" t="s">
        <v>552</v>
      </c>
      <c r="C262" s="101" t="str">
        <f t="shared" si="4"/>
        <v>30303</v>
      </c>
    </row>
    <row r="263" spans="1:3" x14ac:dyDescent="0.2">
      <c r="A263" s="102" t="s">
        <v>553</v>
      </c>
      <c r="B263" s="2" t="s">
        <v>554</v>
      </c>
      <c r="C263" s="101" t="str">
        <f t="shared" si="4"/>
        <v>31311</v>
      </c>
    </row>
    <row r="264" spans="1:3" x14ac:dyDescent="0.2">
      <c r="A264" s="100" t="s">
        <v>555</v>
      </c>
      <c r="B264" s="2" t="s">
        <v>556</v>
      </c>
      <c r="C264" s="101" t="str">
        <f t="shared" si="4"/>
        <v>17905</v>
      </c>
    </row>
    <row r="265" spans="1:3" x14ac:dyDescent="0.2">
      <c r="A265" s="100" t="s">
        <v>557</v>
      </c>
      <c r="B265" s="2" t="s">
        <v>558</v>
      </c>
      <c r="C265" s="101" t="str">
        <f t="shared" si="4"/>
        <v>27905</v>
      </c>
    </row>
    <row r="266" spans="1:3" x14ac:dyDescent="0.2">
      <c r="A266" s="100" t="s">
        <v>559</v>
      </c>
      <c r="B266" s="2" t="s">
        <v>560</v>
      </c>
      <c r="C266" s="101" t="str">
        <f t="shared" si="4"/>
        <v>17902</v>
      </c>
    </row>
    <row r="267" spans="1:3" x14ac:dyDescent="0.2">
      <c r="A267" s="100" t="s">
        <v>561</v>
      </c>
      <c r="B267" s="2" t="s">
        <v>562</v>
      </c>
      <c r="C267" s="101" t="str">
        <f t="shared" si="4"/>
        <v>33202</v>
      </c>
    </row>
    <row r="268" spans="1:3" x14ac:dyDescent="0.2">
      <c r="A268" s="100" t="s">
        <v>563</v>
      </c>
      <c r="B268" s="2" t="s">
        <v>564</v>
      </c>
      <c r="C268" s="101" t="str">
        <f t="shared" si="4"/>
        <v>27320</v>
      </c>
    </row>
    <row r="269" spans="1:3" x14ac:dyDescent="0.2">
      <c r="A269" s="100" t="s">
        <v>565</v>
      </c>
      <c r="B269" s="2" t="s">
        <v>566</v>
      </c>
      <c r="C269" s="101" t="str">
        <f t="shared" si="4"/>
        <v>39201</v>
      </c>
    </row>
    <row r="270" spans="1:3" x14ac:dyDescent="0.2">
      <c r="A270" s="100" t="s">
        <v>567</v>
      </c>
      <c r="B270" s="2" t="s">
        <v>568</v>
      </c>
      <c r="C270" s="101" t="str">
        <f t="shared" si="4"/>
        <v>18902</v>
      </c>
    </row>
    <row r="271" spans="1:3" x14ac:dyDescent="0.2">
      <c r="A271" s="100" t="s">
        <v>569</v>
      </c>
      <c r="B271" s="2" t="s">
        <v>570</v>
      </c>
      <c r="C271" s="101" t="str">
        <f t="shared" si="4"/>
        <v>27010</v>
      </c>
    </row>
    <row r="272" spans="1:3" x14ac:dyDescent="0.2">
      <c r="A272" s="100" t="s">
        <v>571</v>
      </c>
      <c r="B272" s="2" t="s">
        <v>572</v>
      </c>
      <c r="C272" s="101" t="str">
        <f t="shared" si="4"/>
        <v>14077</v>
      </c>
    </row>
    <row r="273" spans="1:3" x14ac:dyDescent="0.2">
      <c r="A273" s="100" t="s">
        <v>573</v>
      </c>
      <c r="B273" s="2" t="s">
        <v>574</v>
      </c>
      <c r="C273" s="101" t="str">
        <f t="shared" si="4"/>
        <v>17409</v>
      </c>
    </row>
    <row r="274" spans="1:3" x14ac:dyDescent="0.2">
      <c r="A274" s="100" t="s">
        <v>575</v>
      </c>
      <c r="B274" s="2" t="s">
        <v>576</v>
      </c>
      <c r="C274" s="101" t="str">
        <f t="shared" si="4"/>
        <v>38265</v>
      </c>
    </row>
    <row r="275" spans="1:3" x14ac:dyDescent="0.2">
      <c r="A275" s="100" t="s">
        <v>577</v>
      </c>
      <c r="B275" s="2" t="s">
        <v>578</v>
      </c>
      <c r="C275" s="101" t="str">
        <f t="shared" si="4"/>
        <v>34402</v>
      </c>
    </row>
    <row r="276" spans="1:3" x14ac:dyDescent="0.2">
      <c r="A276" s="100" t="s">
        <v>579</v>
      </c>
      <c r="B276" s="2" t="s">
        <v>580</v>
      </c>
      <c r="C276" s="101" t="str">
        <f t="shared" si="4"/>
        <v>19400</v>
      </c>
    </row>
    <row r="277" spans="1:3" x14ac:dyDescent="0.2">
      <c r="A277" s="100" t="s">
        <v>581</v>
      </c>
      <c r="B277" s="2" t="s">
        <v>582</v>
      </c>
      <c r="C277" s="101" t="str">
        <f t="shared" si="4"/>
        <v>21237</v>
      </c>
    </row>
    <row r="278" spans="1:3" x14ac:dyDescent="0.2">
      <c r="A278" s="100" t="s">
        <v>583</v>
      </c>
      <c r="B278" s="2" t="s">
        <v>584</v>
      </c>
      <c r="C278" s="101" t="str">
        <f t="shared" si="4"/>
        <v>24404</v>
      </c>
    </row>
    <row r="279" spans="1:3" x14ac:dyDescent="0.2">
      <c r="A279" s="100" t="s">
        <v>585</v>
      </c>
      <c r="B279" s="2" t="s">
        <v>586</v>
      </c>
      <c r="C279" s="101" t="str">
        <f t="shared" si="4"/>
        <v>39202</v>
      </c>
    </row>
    <row r="280" spans="1:3" x14ac:dyDescent="0.2">
      <c r="A280" s="100" t="s">
        <v>587</v>
      </c>
      <c r="B280" s="2" t="s">
        <v>588</v>
      </c>
      <c r="C280" s="101" t="str">
        <f t="shared" si="4"/>
        <v>36300</v>
      </c>
    </row>
    <row r="281" spans="1:3" x14ac:dyDescent="0.2">
      <c r="A281" s="100" t="s">
        <v>589</v>
      </c>
      <c r="B281" s="2" t="s">
        <v>590</v>
      </c>
      <c r="C281" s="101" t="str">
        <f t="shared" si="4"/>
        <v>08130</v>
      </c>
    </row>
    <row r="282" spans="1:3" x14ac:dyDescent="0.2">
      <c r="A282" s="100" t="s">
        <v>591</v>
      </c>
      <c r="B282" s="2" t="s">
        <v>592</v>
      </c>
      <c r="C282" s="101" t="str">
        <f t="shared" si="4"/>
        <v>20400</v>
      </c>
    </row>
    <row r="283" spans="1:3" x14ac:dyDescent="0.2">
      <c r="A283" s="100" t="s">
        <v>593</v>
      </c>
      <c r="B283" s="2" t="s">
        <v>594</v>
      </c>
      <c r="C283" s="101" t="str">
        <f t="shared" si="4"/>
        <v>17406</v>
      </c>
    </row>
    <row r="284" spans="1:3" x14ac:dyDescent="0.2">
      <c r="A284" s="100" t="s">
        <v>595</v>
      </c>
      <c r="B284" s="2" t="s">
        <v>596</v>
      </c>
      <c r="C284" s="101" t="str">
        <f t="shared" si="4"/>
        <v>34033</v>
      </c>
    </row>
    <row r="285" spans="1:3" x14ac:dyDescent="0.2">
      <c r="A285" s="100" t="s">
        <v>597</v>
      </c>
      <c r="B285" s="2" t="s">
        <v>598</v>
      </c>
      <c r="C285" s="101" t="str">
        <f t="shared" si="4"/>
        <v>39002</v>
      </c>
    </row>
    <row r="286" spans="1:3" x14ac:dyDescent="0.2">
      <c r="A286" s="100" t="s">
        <v>599</v>
      </c>
      <c r="B286" s="2" t="s">
        <v>600</v>
      </c>
      <c r="C286" s="101" t="str">
        <f t="shared" si="4"/>
        <v>27083</v>
      </c>
    </row>
    <row r="287" spans="1:3" x14ac:dyDescent="0.2">
      <c r="A287" s="100" t="s">
        <v>601</v>
      </c>
      <c r="B287" s="2" t="s">
        <v>602</v>
      </c>
      <c r="C287" s="101" t="str">
        <f t="shared" si="4"/>
        <v>33070</v>
      </c>
    </row>
    <row r="288" spans="1:3" x14ac:dyDescent="0.2">
      <c r="A288" s="100" t="s">
        <v>603</v>
      </c>
      <c r="B288" s="2" t="s">
        <v>604</v>
      </c>
      <c r="C288" s="101" t="str">
        <f t="shared" si="4"/>
        <v>06037</v>
      </c>
    </row>
    <row r="289" spans="1:3" x14ac:dyDescent="0.2">
      <c r="A289" s="100" t="s">
        <v>605</v>
      </c>
      <c r="B289" s="2" t="s">
        <v>606</v>
      </c>
      <c r="C289" s="101" t="str">
        <f t="shared" si="4"/>
        <v>17402</v>
      </c>
    </row>
    <row r="290" spans="1:3" x14ac:dyDescent="0.2">
      <c r="A290" s="100" t="s">
        <v>607</v>
      </c>
      <c r="B290" s="2" t="s">
        <v>608</v>
      </c>
      <c r="C290" s="101" t="str">
        <f t="shared" si="4"/>
        <v>35200</v>
      </c>
    </row>
    <row r="291" spans="1:3" x14ac:dyDescent="0.2">
      <c r="A291" s="100" t="s">
        <v>609</v>
      </c>
      <c r="B291" s="2" t="s">
        <v>610</v>
      </c>
      <c r="C291" s="101" t="str">
        <f t="shared" si="4"/>
        <v>13073</v>
      </c>
    </row>
    <row r="292" spans="1:3" x14ac:dyDescent="0.2">
      <c r="A292" s="100" t="s">
        <v>611</v>
      </c>
      <c r="B292" s="2" t="s">
        <v>612</v>
      </c>
      <c r="C292" s="101" t="str">
        <f t="shared" si="4"/>
        <v>36401</v>
      </c>
    </row>
    <row r="293" spans="1:3" x14ac:dyDescent="0.2">
      <c r="A293" s="100" t="s">
        <v>613</v>
      </c>
      <c r="B293" s="2" t="s">
        <v>614</v>
      </c>
      <c r="C293" s="101" t="str">
        <f t="shared" si="4"/>
        <v>36140</v>
      </c>
    </row>
    <row r="294" spans="1:3" x14ac:dyDescent="0.2">
      <c r="A294" s="100" t="s">
        <v>615</v>
      </c>
      <c r="B294" s="2" t="s">
        <v>616</v>
      </c>
      <c r="C294" s="101" t="str">
        <f t="shared" si="4"/>
        <v>39207</v>
      </c>
    </row>
    <row r="295" spans="1:3" x14ac:dyDescent="0.2">
      <c r="A295" s="100" t="s">
        <v>617</v>
      </c>
      <c r="B295" s="2" t="s">
        <v>618</v>
      </c>
      <c r="C295" s="101" t="str">
        <f t="shared" si="4"/>
        <v>13146</v>
      </c>
    </row>
    <row r="296" spans="1:3" x14ac:dyDescent="0.2">
      <c r="A296" s="100" t="s">
        <v>619</v>
      </c>
      <c r="B296" s="2" t="s">
        <v>620</v>
      </c>
      <c r="C296" s="101" t="str">
        <f t="shared" si="4"/>
        <v>06112</v>
      </c>
    </row>
    <row r="297" spans="1:3" x14ac:dyDescent="0.2">
      <c r="A297" s="100" t="s">
        <v>621</v>
      </c>
      <c r="B297" s="2" t="s">
        <v>622</v>
      </c>
      <c r="C297" s="101" t="str">
        <f t="shared" si="4"/>
        <v>01109</v>
      </c>
    </row>
    <row r="298" spans="1:3" x14ac:dyDescent="0.2">
      <c r="A298" s="100" t="s">
        <v>623</v>
      </c>
      <c r="B298" s="2" t="s">
        <v>624</v>
      </c>
      <c r="C298" s="101" t="str">
        <f t="shared" si="4"/>
        <v>09209</v>
      </c>
    </row>
    <row r="299" spans="1:3" x14ac:dyDescent="0.2">
      <c r="A299" s="100" t="s">
        <v>625</v>
      </c>
      <c r="B299" s="2" t="s">
        <v>626</v>
      </c>
      <c r="C299" s="101" t="str">
        <f t="shared" si="4"/>
        <v>33049</v>
      </c>
    </row>
    <row r="300" spans="1:3" x14ac:dyDescent="0.2">
      <c r="A300" s="100" t="s">
        <v>627</v>
      </c>
      <c r="B300" s="2" t="s">
        <v>628</v>
      </c>
      <c r="C300" s="101" t="str">
        <f t="shared" si="4"/>
        <v>04246</v>
      </c>
    </row>
    <row r="301" spans="1:3" x14ac:dyDescent="0.2">
      <c r="A301" s="100" t="s">
        <v>629</v>
      </c>
      <c r="B301" s="2" t="s">
        <v>630</v>
      </c>
      <c r="C301" s="101" t="str">
        <f t="shared" si="4"/>
        <v>32363</v>
      </c>
    </row>
    <row r="302" spans="1:3" x14ac:dyDescent="0.2">
      <c r="A302" s="100" t="s">
        <v>631</v>
      </c>
      <c r="B302" s="2" t="s">
        <v>632</v>
      </c>
      <c r="C302" s="101" t="str">
        <f t="shared" si="4"/>
        <v>39208</v>
      </c>
    </row>
    <row r="303" spans="1:3" x14ac:dyDescent="0.2">
      <c r="A303" s="100" t="s">
        <v>633</v>
      </c>
      <c r="B303" s="2" t="s">
        <v>634</v>
      </c>
      <c r="C303" s="101" t="str">
        <f t="shared" si="4"/>
        <v>37902</v>
      </c>
    </row>
    <row r="304" spans="1:3" x14ac:dyDescent="0.2">
      <c r="A304" s="100" t="s">
        <v>635</v>
      </c>
      <c r="B304" s="2" t="s">
        <v>636</v>
      </c>
      <c r="C304" s="101" t="str">
        <f t="shared" si="4"/>
        <v>21303</v>
      </c>
    </row>
    <row r="305" spans="1:3" x14ac:dyDescent="0.2">
      <c r="A305" s="100" t="s">
        <v>637</v>
      </c>
      <c r="B305" s="2" t="s">
        <v>638</v>
      </c>
      <c r="C305" s="101" t="str">
        <f t="shared" si="4"/>
        <v>27416</v>
      </c>
    </row>
    <row r="306" spans="1:3" x14ac:dyDescent="0.2">
      <c r="A306" s="100" t="s">
        <v>639</v>
      </c>
      <c r="B306" s="2" t="s">
        <v>640</v>
      </c>
      <c r="C306" s="101" t="str">
        <f t="shared" si="4"/>
        <v>20405</v>
      </c>
    </row>
    <row r="307" spans="1:3" x14ac:dyDescent="0.2">
      <c r="A307" s="100" t="s">
        <v>641</v>
      </c>
      <c r="B307" s="2" t="s">
        <v>642</v>
      </c>
      <c r="C307" s="101" t="str">
        <f t="shared" si="4"/>
        <v>17917</v>
      </c>
    </row>
    <row r="308" spans="1:3" x14ac:dyDescent="0.2">
      <c r="A308" s="2" t="s">
        <v>643</v>
      </c>
      <c r="B308" s="2" t="s">
        <v>644</v>
      </c>
      <c r="C308" s="101" t="str">
        <f t="shared" si="4"/>
        <v>22200</v>
      </c>
    </row>
    <row r="309" spans="1:3" x14ac:dyDescent="0.2">
      <c r="A309" s="2" t="s">
        <v>645</v>
      </c>
      <c r="B309" s="2" t="s">
        <v>646</v>
      </c>
      <c r="C309" s="101" t="str">
        <f t="shared" si="4"/>
        <v>25160</v>
      </c>
    </row>
    <row r="310" spans="1:3" x14ac:dyDescent="0.2">
      <c r="A310" s="2" t="s">
        <v>682</v>
      </c>
      <c r="B310" s="2" t="s">
        <v>683</v>
      </c>
      <c r="C310" s="101" t="str">
        <f t="shared" si="4"/>
        <v>36901</v>
      </c>
    </row>
    <row r="311" spans="1:3" x14ac:dyDescent="0.2">
      <c r="A311" s="2" t="s">
        <v>647</v>
      </c>
      <c r="B311" s="2" t="s">
        <v>648</v>
      </c>
      <c r="C311" s="101" t="str">
        <f t="shared" si="4"/>
        <v>13167</v>
      </c>
    </row>
    <row r="312" spans="1:3" x14ac:dyDescent="0.2">
      <c r="A312" s="2" t="s">
        <v>649</v>
      </c>
      <c r="B312" s="2" t="s">
        <v>650</v>
      </c>
      <c r="C312" s="101" t="str">
        <f t="shared" si="4"/>
        <v>21232</v>
      </c>
    </row>
    <row r="313" spans="1:3" x14ac:dyDescent="0.2">
      <c r="A313" s="2" t="s">
        <v>651</v>
      </c>
      <c r="B313" s="2" t="s">
        <v>652</v>
      </c>
      <c r="C313" s="101" t="str">
        <f t="shared" si="4"/>
        <v>14117</v>
      </c>
    </row>
    <row r="314" spans="1:3" x14ac:dyDescent="0.2">
      <c r="A314" s="2" t="s">
        <v>653</v>
      </c>
      <c r="B314" s="2" t="s">
        <v>654</v>
      </c>
      <c r="C314" s="101" t="str">
        <f t="shared" si="4"/>
        <v>20094</v>
      </c>
    </row>
    <row r="315" spans="1:3" x14ac:dyDescent="0.2">
      <c r="A315" s="2" t="s">
        <v>655</v>
      </c>
      <c r="B315" s="2" t="s">
        <v>656</v>
      </c>
      <c r="C315" s="101" t="str">
        <f t="shared" si="4"/>
        <v>08404</v>
      </c>
    </row>
    <row r="316" spans="1:3" x14ac:dyDescent="0.2">
      <c r="A316" s="2" t="s">
        <v>657</v>
      </c>
      <c r="B316" s="2" t="s">
        <v>658</v>
      </c>
      <c r="C316" s="101" t="str">
        <f t="shared" si="4"/>
        <v>39007</v>
      </c>
    </row>
    <row r="317" spans="1:3" x14ac:dyDescent="0.2">
      <c r="A317" s="2" t="s">
        <v>659</v>
      </c>
      <c r="B317" s="2" t="s">
        <v>660</v>
      </c>
      <c r="C317" s="101" t="str">
        <f t="shared" si="4"/>
        <v>34002</v>
      </c>
    </row>
    <row r="318" spans="1:3" x14ac:dyDescent="0.2">
      <c r="A318" s="2" t="s">
        <v>661</v>
      </c>
      <c r="B318" s="2" t="s">
        <v>662</v>
      </c>
      <c r="C318" s="101" t="str">
        <f t="shared" si="4"/>
        <v>39205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Assumption</vt:lpstr>
      <vt:lpstr>SY 2022-23 Final</vt:lpstr>
      <vt:lpstr>District</vt:lpstr>
      <vt:lpstr>CCDDD</vt:lpstr>
      <vt:lpstr>Assumption!Print_Area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Gideon Belmaker</dc:creator>
  <cp:lastModifiedBy>Gideon Belmaker</cp:lastModifiedBy>
  <dcterms:created xsi:type="dcterms:W3CDTF">2022-07-12T16:53:08Z</dcterms:created>
  <dcterms:modified xsi:type="dcterms:W3CDTF">2022-08-09T17:33:14Z</dcterms:modified>
</cp:coreProperties>
</file>