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ly.rang\Desktop\"/>
    </mc:Choice>
  </mc:AlternateContent>
  <xr:revisionPtr revIDLastSave="0" documentId="8_{ADE46281-0E38-431D-9724-5942B8F1E18E}" xr6:coauthVersionLast="45" xr6:coauthVersionMax="45" xr10:uidLastSave="{00000000-0000-0000-0000-000000000000}"/>
  <bookViews>
    <workbookView xWindow="-98" yWindow="-98" windowWidth="20715" windowHeight="13276"/>
  </bookViews>
  <sheets>
    <sheet name="WA_District_Directory_07_17_20" sheetId="1" r:id="rId1"/>
  </sheets>
  <calcPr calcId="0"/>
</workbook>
</file>

<file path=xl/calcChain.xml><?xml version="1.0" encoding="utf-8"?>
<calcChain xmlns="http://schemas.openxmlformats.org/spreadsheetml/2006/main">
  <c r="A2" i="1" l="1"/>
  <c r="C2" i="1"/>
  <c r="A3" i="1"/>
  <c r="C3" i="1"/>
  <c r="A4" i="1"/>
  <c r="C4" i="1"/>
  <c r="A5" i="1"/>
  <c r="C5" i="1"/>
  <c r="A6" i="1"/>
  <c r="C6" i="1"/>
  <c r="A7" i="1"/>
  <c r="C7" i="1"/>
  <c r="A8" i="1"/>
  <c r="C8" i="1"/>
  <c r="A9" i="1"/>
  <c r="C9" i="1"/>
  <c r="A10" i="1"/>
  <c r="C10" i="1"/>
  <c r="A11" i="1"/>
  <c r="C11" i="1"/>
  <c r="A12" i="1"/>
  <c r="C12" i="1"/>
  <c r="A13" i="1"/>
  <c r="C13" i="1"/>
  <c r="A14" i="1"/>
  <c r="C14" i="1"/>
  <c r="A15" i="1"/>
  <c r="C15" i="1"/>
  <c r="A16" i="1"/>
  <c r="C16" i="1"/>
  <c r="A17" i="1"/>
  <c r="C17" i="1"/>
  <c r="A18" i="1"/>
  <c r="C18" i="1"/>
  <c r="A19" i="1"/>
  <c r="C19" i="1"/>
  <c r="A20" i="1"/>
  <c r="C20" i="1"/>
  <c r="A21" i="1"/>
  <c r="C21" i="1"/>
  <c r="A22" i="1"/>
  <c r="C22" i="1"/>
  <c r="A23" i="1"/>
  <c r="C23" i="1"/>
  <c r="A24" i="1"/>
  <c r="C24" i="1"/>
  <c r="A25" i="1"/>
  <c r="C25" i="1"/>
  <c r="A26" i="1"/>
  <c r="C26" i="1"/>
  <c r="A27" i="1"/>
  <c r="C27" i="1"/>
  <c r="A28" i="1"/>
  <c r="C28" i="1"/>
  <c r="A29" i="1"/>
  <c r="C29" i="1"/>
  <c r="A30" i="1"/>
  <c r="C30" i="1"/>
  <c r="A31" i="1"/>
  <c r="C31" i="1"/>
  <c r="A32" i="1"/>
  <c r="C32" i="1"/>
  <c r="A33" i="1"/>
  <c r="C33" i="1"/>
  <c r="A34" i="1"/>
  <c r="C34" i="1"/>
  <c r="A35" i="1"/>
  <c r="C35" i="1"/>
  <c r="A36" i="1"/>
  <c r="C36" i="1"/>
  <c r="A37" i="1"/>
  <c r="C37" i="1"/>
  <c r="A38" i="1"/>
  <c r="C38" i="1"/>
  <c r="A39" i="1"/>
  <c r="C39" i="1"/>
  <c r="A40" i="1"/>
  <c r="C40" i="1"/>
  <c r="A41" i="1"/>
  <c r="C41" i="1"/>
  <c r="A42" i="1"/>
  <c r="C42" i="1"/>
  <c r="A43" i="1"/>
  <c r="C43" i="1"/>
  <c r="A44" i="1"/>
  <c r="C44" i="1"/>
  <c r="A45" i="1"/>
  <c r="C45" i="1"/>
  <c r="A46" i="1"/>
  <c r="C46" i="1"/>
  <c r="A47" i="1"/>
  <c r="C47" i="1"/>
  <c r="A48" i="1"/>
  <c r="C48" i="1"/>
  <c r="A49" i="1"/>
  <c r="C49" i="1"/>
  <c r="A50" i="1"/>
  <c r="C50" i="1"/>
  <c r="A51" i="1"/>
  <c r="C51" i="1"/>
  <c r="A52" i="1"/>
  <c r="C52" i="1"/>
  <c r="A53" i="1"/>
  <c r="C53" i="1"/>
  <c r="A54" i="1"/>
  <c r="C54" i="1"/>
  <c r="A55" i="1"/>
  <c r="C55" i="1"/>
  <c r="A56" i="1"/>
  <c r="C56" i="1"/>
  <c r="A57" i="1"/>
  <c r="C57" i="1"/>
  <c r="A58" i="1"/>
  <c r="C58" i="1"/>
  <c r="A59" i="1"/>
  <c r="C59" i="1"/>
  <c r="A60" i="1"/>
  <c r="C60" i="1"/>
  <c r="A61" i="1"/>
  <c r="C61" i="1"/>
  <c r="A62" i="1"/>
  <c r="C62" i="1"/>
  <c r="A63" i="1"/>
  <c r="C63" i="1"/>
  <c r="A64" i="1"/>
  <c r="C64" i="1"/>
  <c r="A65" i="1"/>
  <c r="C65" i="1"/>
  <c r="A66" i="1"/>
  <c r="C66" i="1"/>
  <c r="A67" i="1"/>
  <c r="C67" i="1"/>
  <c r="A68" i="1"/>
  <c r="C68" i="1"/>
  <c r="A69" i="1"/>
  <c r="C69" i="1"/>
  <c r="A70" i="1"/>
  <c r="C70" i="1"/>
  <c r="A71" i="1"/>
  <c r="C71" i="1"/>
  <c r="A72" i="1"/>
  <c r="C72" i="1"/>
  <c r="A73" i="1"/>
  <c r="C73" i="1"/>
  <c r="A74" i="1"/>
  <c r="C74" i="1"/>
  <c r="A75" i="1"/>
  <c r="C75" i="1"/>
  <c r="A76" i="1"/>
  <c r="C76" i="1"/>
  <c r="A77" i="1"/>
  <c r="C77" i="1"/>
  <c r="A78" i="1"/>
  <c r="C78" i="1"/>
  <c r="A79" i="1"/>
  <c r="C79" i="1"/>
  <c r="A80" i="1"/>
  <c r="C80" i="1"/>
  <c r="A81" i="1"/>
  <c r="C81" i="1"/>
  <c r="A82" i="1"/>
  <c r="C82" i="1"/>
  <c r="A83" i="1"/>
  <c r="C83" i="1"/>
  <c r="A84" i="1"/>
  <c r="C84" i="1"/>
  <c r="A85" i="1"/>
  <c r="C85" i="1"/>
  <c r="A86" i="1"/>
  <c r="C86" i="1"/>
  <c r="A87" i="1"/>
  <c r="C87" i="1"/>
  <c r="A88" i="1"/>
  <c r="C88" i="1"/>
  <c r="A89" i="1"/>
  <c r="C89" i="1"/>
  <c r="A90" i="1"/>
  <c r="C90" i="1"/>
  <c r="A91" i="1"/>
  <c r="C91" i="1"/>
  <c r="A92" i="1"/>
  <c r="C92" i="1"/>
  <c r="A93" i="1"/>
  <c r="C93" i="1"/>
  <c r="A94" i="1"/>
  <c r="C94" i="1"/>
  <c r="A95" i="1"/>
  <c r="C95" i="1"/>
  <c r="A96" i="1"/>
  <c r="C96" i="1"/>
  <c r="A97" i="1"/>
  <c r="C97" i="1"/>
  <c r="A98" i="1"/>
  <c r="C98" i="1"/>
  <c r="A99" i="1"/>
  <c r="C99" i="1"/>
  <c r="A100" i="1"/>
  <c r="C100" i="1"/>
  <c r="A101" i="1"/>
  <c r="C101" i="1"/>
  <c r="A102" i="1"/>
  <c r="C102" i="1"/>
  <c r="A103" i="1"/>
  <c r="C103" i="1"/>
  <c r="A104" i="1"/>
  <c r="C104" i="1"/>
  <c r="A105" i="1"/>
  <c r="C105" i="1"/>
  <c r="A106" i="1"/>
  <c r="C106" i="1"/>
  <c r="A107" i="1"/>
  <c r="C107" i="1"/>
  <c r="A108" i="1"/>
  <c r="C108" i="1"/>
  <c r="A109" i="1"/>
  <c r="C109" i="1"/>
  <c r="A110" i="1"/>
  <c r="C110" i="1"/>
  <c r="A111" i="1"/>
  <c r="C111" i="1"/>
  <c r="A112" i="1"/>
  <c r="C112" i="1"/>
  <c r="A113" i="1"/>
  <c r="C113" i="1"/>
  <c r="A114" i="1"/>
  <c r="C114" i="1"/>
  <c r="A115" i="1"/>
  <c r="C115" i="1"/>
  <c r="A116" i="1"/>
  <c r="C116" i="1"/>
  <c r="A117" i="1"/>
  <c r="C117" i="1"/>
  <c r="A118" i="1"/>
  <c r="C118" i="1"/>
  <c r="A119" i="1"/>
  <c r="C119" i="1"/>
  <c r="A120" i="1"/>
  <c r="C120" i="1"/>
  <c r="A121" i="1"/>
  <c r="C121" i="1"/>
  <c r="A122" i="1"/>
  <c r="C122" i="1"/>
  <c r="A123" i="1"/>
  <c r="C123" i="1"/>
  <c r="A124" i="1"/>
  <c r="C124" i="1"/>
  <c r="A125" i="1"/>
  <c r="C125" i="1"/>
  <c r="A126" i="1"/>
  <c r="C126" i="1"/>
  <c r="A127" i="1"/>
  <c r="C127" i="1"/>
  <c r="A128" i="1"/>
  <c r="C128" i="1"/>
  <c r="A129" i="1"/>
  <c r="C129" i="1"/>
  <c r="A130" i="1"/>
  <c r="C130" i="1"/>
  <c r="A131" i="1"/>
  <c r="C131" i="1"/>
  <c r="A132" i="1"/>
  <c r="C132" i="1"/>
  <c r="A133" i="1"/>
  <c r="C133" i="1"/>
  <c r="A134" i="1"/>
  <c r="C134" i="1"/>
  <c r="A135" i="1"/>
  <c r="C135" i="1"/>
  <c r="A136" i="1"/>
  <c r="C136" i="1"/>
  <c r="A137" i="1"/>
  <c r="C137" i="1"/>
  <c r="A138" i="1"/>
  <c r="C138" i="1"/>
  <c r="A139" i="1"/>
  <c r="C139" i="1"/>
  <c r="A140" i="1"/>
  <c r="C140" i="1"/>
  <c r="A141" i="1"/>
  <c r="C141" i="1"/>
  <c r="A142" i="1"/>
  <c r="C142" i="1"/>
  <c r="A143" i="1"/>
  <c r="C143" i="1"/>
  <c r="A144" i="1"/>
  <c r="C144" i="1"/>
  <c r="A145" i="1"/>
  <c r="C145" i="1"/>
  <c r="A146" i="1"/>
  <c r="C146" i="1"/>
  <c r="A147" i="1"/>
  <c r="C147" i="1"/>
  <c r="A148" i="1"/>
  <c r="C148" i="1"/>
  <c r="A149" i="1"/>
  <c r="C149" i="1"/>
  <c r="A150" i="1"/>
  <c r="C150" i="1"/>
  <c r="A151" i="1"/>
  <c r="C151" i="1"/>
  <c r="A152" i="1"/>
  <c r="C152" i="1"/>
  <c r="A153" i="1"/>
  <c r="C153" i="1"/>
  <c r="A154" i="1"/>
  <c r="C154" i="1"/>
  <c r="A155" i="1"/>
  <c r="C155" i="1"/>
  <c r="A156" i="1"/>
  <c r="C156" i="1"/>
  <c r="A157" i="1"/>
  <c r="C157" i="1"/>
  <c r="A158" i="1"/>
  <c r="C158" i="1"/>
  <c r="A159" i="1"/>
  <c r="C159" i="1"/>
  <c r="A160" i="1"/>
  <c r="C160" i="1"/>
  <c r="A161" i="1"/>
  <c r="C161" i="1"/>
  <c r="A162" i="1"/>
  <c r="C162" i="1"/>
  <c r="A163" i="1"/>
  <c r="C163" i="1"/>
  <c r="A164" i="1"/>
  <c r="C164" i="1"/>
  <c r="A165" i="1"/>
  <c r="C165" i="1"/>
  <c r="A166" i="1"/>
  <c r="C166" i="1"/>
  <c r="A167" i="1"/>
  <c r="C167" i="1"/>
  <c r="A168" i="1"/>
  <c r="C168" i="1"/>
  <c r="A169" i="1"/>
  <c r="C169" i="1"/>
  <c r="A170" i="1"/>
  <c r="C170" i="1"/>
  <c r="A171" i="1"/>
  <c r="C171" i="1"/>
  <c r="A172" i="1"/>
  <c r="C172" i="1"/>
  <c r="A173" i="1"/>
  <c r="C173" i="1"/>
  <c r="A174" i="1"/>
  <c r="C174" i="1"/>
  <c r="A175" i="1"/>
  <c r="C175" i="1"/>
  <c r="A176" i="1"/>
  <c r="C176" i="1"/>
  <c r="A177" i="1"/>
  <c r="C177" i="1"/>
  <c r="A178" i="1"/>
  <c r="C178" i="1"/>
  <c r="A179" i="1"/>
  <c r="C179" i="1"/>
  <c r="A180" i="1"/>
  <c r="C180" i="1"/>
  <c r="A181" i="1"/>
  <c r="C181" i="1"/>
  <c r="A182" i="1"/>
  <c r="C182" i="1"/>
  <c r="A183" i="1"/>
  <c r="C183" i="1"/>
  <c r="A184" i="1"/>
  <c r="C184" i="1"/>
  <c r="A185" i="1"/>
  <c r="C185" i="1"/>
  <c r="A186" i="1"/>
  <c r="C186" i="1"/>
  <c r="A187" i="1"/>
  <c r="C187" i="1"/>
  <c r="A188" i="1"/>
  <c r="C188" i="1"/>
  <c r="A189" i="1"/>
  <c r="C189" i="1"/>
  <c r="A190" i="1"/>
  <c r="C190" i="1"/>
  <c r="A191" i="1"/>
  <c r="C191" i="1"/>
  <c r="A192" i="1"/>
  <c r="C192" i="1"/>
  <c r="A193" i="1"/>
  <c r="C193" i="1"/>
  <c r="A194" i="1"/>
  <c r="C194" i="1"/>
  <c r="A195" i="1"/>
  <c r="C195" i="1"/>
  <c r="A196" i="1"/>
  <c r="C196" i="1"/>
  <c r="A197" i="1"/>
  <c r="C197" i="1"/>
  <c r="A198" i="1"/>
  <c r="C198" i="1"/>
  <c r="A199" i="1"/>
  <c r="C199" i="1"/>
  <c r="A200" i="1"/>
  <c r="C200" i="1"/>
  <c r="A201" i="1"/>
  <c r="C201" i="1"/>
  <c r="A202" i="1"/>
  <c r="C202" i="1"/>
  <c r="A203" i="1"/>
  <c r="C203" i="1"/>
  <c r="A204" i="1"/>
  <c r="C204" i="1"/>
  <c r="A205" i="1"/>
  <c r="C205" i="1"/>
  <c r="A206" i="1"/>
  <c r="C206" i="1"/>
  <c r="A207" i="1"/>
  <c r="C207" i="1"/>
  <c r="A208" i="1"/>
  <c r="C208" i="1"/>
  <c r="A209" i="1"/>
  <c r="C209" i="1"/>
  <c r="A210" i="1"/>
  <c r="C210" i="1"/>
  <c r="A211" i="1"/>
  <c r="C211" i="1"/>
  <c r="A212" i="1"/>
  <c r="C212" i="1"/>
  <c r="A213" i="1"/>
  <c r="C213" i="1"/>
  <c r="A214" i="1"/>
  <c r="C214" i="1"/>
  <c r="A215" i="1"/>
  <c r="C215" i="1"/>
  <c r="A216" i="1"/>
  <c r="C216" i="1"/>
  <c r="A217" i="1"/>
  <c r="C217" i="1"/>
  <c r="A218" i="1"/>
  <c r="C218" i="1"/>
  <c r="A219" i="1"/>
  <c r="C219" i="1"/>
  <c r="A220" i="1"/>
  <c r="C220" i="1"/>
  <c r="A221" i="1"/>
  <c r="C221" i="1"/>
  <c r="A222" i="1"/>
  <c r="C222" i="1"/>
  <c r="A223" i="1"/>
  <c r="C223" i="1"/>
  <c r="A224" i="1"/>
  <c r="C224" i="1"/>
  <c r="A225" i="1"/>
  <c r="C225" i="1"/>
  <c r="A226" i="1"/>
  <c r="C226" i="1"/>
  <c r="A227" i="1"/>
  <c r="C227" i="1"/>
  <c r="A228" i="1"/>
  <c r="C228" i="1"/>
  <c r="A229" i="1"/>
  <c r="C229" i="1"/>
  <c r="A230" i="1"/>
  <c r="C230" i="1"/>
  <c r="A231" i="1"/>
  <c r="C231" i="1"/>
  <c r="A232" i="1"/>
  <c r="C232" i="1"/>
  <c r="A233" i="1"/>
  <c r="C233" i="1"/>
  <c r="A234" i="1"/>
  <c r="C234" i="1"/>
  <c r="A235" i="1"/>
  <c r="C235" i="1"/>
  <c r="A236" i="1"/>
  <c r="C236" i="1"/>
  <c r="A237" i="1"/>
  <c r="C237" i="1"/>
  <c r="A238" i="1"/>
  <c r="C238" i="1"/>
  <c r="A239" i="1"/>
  <c r="C239" i="1"/>
  <c r="A240" i="1"/>
  <c r="C240" i="1"/>
  <c r="A241" i="1"/>
  <c r="C241" i="1"/>
  <c r="A242" i="1"/>
  <c r="C242" i="1"/>
  <c r="A243" i="1"/>
  <c r="C243" i="1"/>
  <c r="A244" i="1"/>
  <c r="C244" i="1"/>
  <c r="A245" i="1"/>
  <c r="C245" i="1"/>
  <c r="A246" i="1"/>
  <c r="C246" i="1"/>
  <c r="A247" i="1"/>
  <c r="C247" i="1"/>
  <c r="A248" i="1"/>
  <c r="C248" i="1"/>
  <c r="A249" i="1"/>
  <c r="C249" i="1"/>
  <c r="A250" i="1"/>
  <c r="C250" i="1"/>
  <c r="A251" i="1"/>
  <c r="C251" i="1"/>
  <c r="A252" i="1"/>
  <c r="C252" i="1"/>
  <c r="A253" i="1"/>
  <c r="C253" i="1"/>
  <c r="A254" i="1"/>
  <c r="C254" i="1"/>
  <c r="A255" i="1"/>
  <c r="C255" i="1"/>
  <c r="A256" i="1"/>
  <c r="C256" i="1"/>
  <c r="A257" i="1"/>
  <c r="C257" i="1"/>
  <c r="A258" i="1"/>
  <c r="C258" i="1"/>
  <c r="A259" i="1"/>
  <c r="C259" i="1"/>
  <c r="A260" i="1"/>
  <c r="C260" i="1"/>
  <c r="A261" i="1"/>
  <c r="C261" i="1"/>
  <c r="A262" i="1"/>
  <c r="C262" i="1"/>
  <c r="A263" i="1"/>
  <c r="C263" i="1"/>
  <c r="A264" i="1"/>
  <c r="C264" i="1"/>
  <c r="A265" i="1"/>
  <c r="C265" i="1"/>
  <c r="A266" i="1"/>
  <c r="C266" i="1"/>
  <c r="A267" i="1"/>
  <c r="C267" i="1"/>
  <c r="A268" i="1"/>
  <c r="C268" i="1"/>
  <c r="A269" i="1"/>
  <c r="C269" i="1"/>
  <c r="A270" i="1"/>
  <c r="C270" i="1"/>
  <c r="A271" i="1"/>
  <c r="C271" i="1"/>
  <c r="A272" i="1"/>
  <c r="C272" i="1"/>
  <c r="A273" i="1"/>
  <c r="C273" i="1"/>
  <c r="A274" i="1"/>
  <c r="C274" i="1"/>
  <c r="A275" i="1"/>
  <c r="C275" i="1"/>
  <c r="A276" i="1"/>
  <c r="C276" i="1"/>
  <c r="A277" i="1"/>
  <c r="C277" i="1"/>
  <c r="A278" i="1"/>
  <c r="C278" i="1"/>
  <c r="A279" i="1"/>
  <c r="C279" i="1"/>
  <c r="A280" i="1"/>
  <c r="C280" i="1"/>
  <c r="A281" i="1"/>
  <c r="C281" i="1"/>
  <c r="A282" i="1"/>
  <c r="C282" i="1"/>
  <c r="A283" i="1"/>
  <c r="C283" i="1"/>
  <c r="A284" i="1"/>
  <c r="C284" i="1"/>
  <c r="A285" i="1"/>
  <c r="C285" i="1"/>
  <c r="A286" i="1"/>
  <c r="C286" i="1"/>
  <c r="A287" i="1"/>
  <c r="C287" i="1"/>
  <c r="A288" i="1"/>
  <c r="C288" i="1"/>
  <c r="A289" i="1"/>
  <c r="C289" i="1"/>
  <c r="A290" i="1"/>
  <c r="C290" i="1"/>
  <c r="A291" i="1"/>
  <c r="C291" i="1"/>
  <c r="A292" i="1"/>
  <c r="C292" i="1"/>
  <c r="A293" i="1"/>
  <c r="C293" i="1"/>
  <c r="A294" i="1"/>
  <c r="C294" i="1"/>
  <c r="A295" i="1"/>
  <c r="C295" i="1"/>
  <c r="A296" i="1"/>
  <c r="C296" i="1"/>
  <c r="A297" i="1"/>
  <c r="C297" i="1"/>
  <c r="A298" i="1"/>
  <c r="C298" i="1"/>
  <c r="A299" i="1"/>
  <c r="C299" i="1"/>
  <c r="A300" i="1"/>
  <c r="C300" i="1"/>
  <c r="A301" i="1"/>
  <c r="C301" i="1"/>
  <c r="A302" i="1"/>
  <c r="C302" i="1"/>
  <c r="A303" i="1"/>
  <c r="C303" i="1"/>
  <c r="A304" i="1"/>
  <c r="C304" i="1"/>
  <c r="A305" i="1"/>
  <c r="C305" i="1"/>
  <c r="A306" i="1"/>
  <c r="C306" i="1"/>
  <c r="A307" i="1"/>
  <c r="C307" i="1"/>
  <c r="A308" i="1"/>
  <c r="C308" i="1"/>
  <c r="A309" i="1"/>
  <c r="C309" i="1"/>
  <c r="A310" i="1"/>
  <c r="C310" i="1"/>
  <c r="A311" i="1"/>
  <c r="C311" i="1"/>
  <c r="A312" i="1"/>
  <c r="C312" i="1"/>
  <c r="A313" i="1"/>
  <c r="C313" i="1"/>
  <c r="A314" i="1"/>
  <c r="C314" i="1"/>
  <c r="A315" i="1"/>
  <c r="C315" i="1"/>
  <c r="A316" i="1"/>
  <c r="C316" i="1"/>
  <c r="A317" i="1"/>
  <c r="C317" i="1"/>
  <c r="A318" i="1"/>
  <c r="C318" i="1"/>
  <c r="A319" i="1"/>
  <c r="C319" i="1"/>
  <c r="A320" i="1"/>
  <c r="C320" i="1"/>
  <c r="A321" i="1"/>
  <c r="C321" i="1"/>
</calcChain>
</file>

<file path=xl/sharedStrings.xml><?xml version="1.0" encoding="utf-8"?>
<sst xmlns="http://schemas.openxmlformats.org/spreadsheetml/2006/main" count="2829" uniqueCount="2122">
  <si>
    <t>ESDCode</t>
  </si>
  <si>
    <t>ESDName</t>
  </si>
  <si>
    <t>DistrictCode</t>
  </si>
  <si>
    <t>DistrictName</t>
  </si>
  <si>
    <t>AddressLine1</t>
  </si>
  <si>
    <t>AddressLine2</t>
  </si>
  <si>
    <t>City</t>
  </si>
  <si>
    <t>State</t>
  </si>
  <si>
    <t>Zipcode</t>
  </si>
  <si>
    <t>AdministratorName</t>
  </si>
  <si>
    <t>Phone</t>
  </si>
  <si>
    <t>Email</t>
  </si>
  <si>
    <t>Capital Region ESD 113</t>
  </si>
  <si>
    <t>Aberdeen School District</t>
  </si>
  <si>
    <t>216 N G ST</t>
  </si>
  <si>
    <t>ABERDEEN</t>
  </si>
  <si>
    <t>Washington</t>
  </si>
  <si>
    <t>98520-5297</t>
  </si>
  <si>
    <t>Alicia  Henderson</t>
  </si>
  <si>
    <t>(360)538-2002</t>
  </si>
  <si>
    <t>ahenderson@asd5.org</t>
  </si>
  <si>
    <t>Adna School District</t>
  </si>
  <si>
    <t>PO BOX 118</t>
  </si>
  <si>
    <t>ADNA</t>
  </si>
  <si>
    <t>98522-0118</t>
  </si>
  <si>
    <t>James   Forrest</t>
  </si>
  <si>
    <t>(360)748-0362</t>
  </si>
  <si>
    <t>forrestj@adnaschools.org</t>
  </si>
  <si>
    <t>Educational Service District 101</t>
  </si>
  <si>
    <t>Almira School District</t>
  </si>
  <si>
    <t>PO BOX 217</t>
  </si>
  <si>
    <t>ALMIRA</t>
  </si>
  <si>
    <t>99103-0217</t>
  </si>
  <si>
    <t>Shauna L Schmerer</t>
  </si>
  <si>
    <t>(509)639-2414</t>
  </si>
  <si>
    <t>sschmerer@almirasd.org</t>
  </si>
  <si>
    <t>Northwest Educational Service District 189</t>
  </si>
  <si>
    <t>Anacortes School District</t>
  </si>
  <si>
    <t>2200 M AVE</t>
  </si>
  <si>
    <t>ANACORTES</t>
  </si>
  <si>
    <t>98221-3794</t>
  </si>
  <si>
    <t>Mark  Wenzel</t>
  </si>
  <si>
    <t>(360)503-1211</t>
  </si>
  <si>
    <t>Mwenzel@asd103.org</t>
  </si>
  <si>
    <t>Arlington School District</t>
  </si>
  <si>
    <t>315 N FRENCH AVE</t>
  </si>
  <si>
    <t>ARLINGTON</t>
  </si>
  <si>
    <t>98223-1317</t>
  </si>
  <si>
    <t>Chrys  Sweeting</t>
  </si>
  <si>
    <t>(360)618-6200</t>
  </si>
  <si>
    <t>csweeting@asd.wednet.edu</t>
  </si>
  <si>
    <t>Washington State Charter School Commission</t>
  </si>
  <si>
    <t>Ashe Preparatory Academy</t>
  </si>
  <si>
    <t>11625 Rainier Ave S</t>
  </si>
  <si>
    <t>#301</t>
  </si>
  <si>
    <t>Seattle</t>
  </si>
  <si>
    <t>Monique  Manuel</t>
  </si>
  <si>
    <t>(206)931-0964</t>
  </si>
  <si>
    <t>mharrison@asheprep.org</t>
  </si>
  <si>
    <t>Educational Service District 123</t>
  </si>
  <si>
    <t>Asotin-Anatone School District</t>
  </si>
  <si>
    <t>PO BOX 489</t>
  </si>
  <si>
    <t>ASOTIN</t>
  </si>
  <si>
    <t>99402-0489</t>
  </si>
  <si>
    <t>Dale  Bonfield</t>
  </si>
  <si>
    <t>(509)243-1100</t>
  </si>
  <si>
    <t>dbonfield@aasd.wednet.edu</t>
  </si>
  <si>
    <t>Puget Sound Educational Service District 121</t>
  </si>
  <si>
    <t>Auburn School District</t>
  </si>
  <si>
    <t>915 4TH ST NE</t>
  </si>
  <si>
    <t>AUBURN</t>
  </si>
  <si>
    <t>98002-4452</t>
  </si>
  <si>
    <t>Alan  Spicciati</t>
  </si>
  <si>
    <t>(253)931-4914</t>
  </si>
  <si>
    <t>aspicciati@auburn.wednet.edu</t>
  </si>
  <si>
    <t>Bainbridge Island School District</t>
  </si>
  <si>
    <t>8489 MADISON AVE NE</t>
  </si>
  <si>
    <t>BAINBRIDGE ISLAND</t>
  </si>
  <si>
    <t>98110-2999</t>
  </si>
  <si>
    <t>Peter  Bang-Knudsen</t>
  </si>
  <si>
    <t>(206)780-1050</t>
  </si>
  <si>
    <t>pbangknudsen@bisd303.org</t>
  </si>
  <si>
    <t>Educational Service District 112</t>
  </si>
  <si>
    <t>Battle Ground School District</t>
  </si>
  <si>
    <t>PO BOX 200</t>
  </si>
  <si>
    <t>BATTLE GROUND</t>
  </si>
  <si>
    <t>98604-0200</t>
  </si>
  <si>
    <t>Mark  Ross</t>
  </si>
  <si>
    <t>(360)885-5302</t>
  </si>
  <si>
    <t>ross.mark@battlegroundps.org</t>
  </si>
  <si>
    <t>Bellevue School District</t>
  </si>
  <si>
    <t>PO BOX 90010</t>
  </si>
  <si>
    <t>BELLEVUE</t>
  </si>
  <si>
    <t>98005-3183</t>
  </si>
  <si>
    <t>Ivan  Duran</t>
  </si>
  <si>
    <t>(425)456-4025</t>
  </si>
  <si>
    <t>durani@bsd405.org</t>
  </si>
  <si>
    <t>Bellingham School District</t>
  </si>
  <si>
    <t>1306 DUPONT ST</t>
  </si>
  <si>
    <t>BELLINGHAM</t>
  </si>
  <si>
    <t>98225-3118</t>
  </si>
  <si>
    <t>Greg  Baker</t>
  </si>
  <si>
    <t>(360)676-6501</t>
  </si>
  <si>
    <t>greg.baker@bellinghamschools.org</t>
  </si>
  <si>
    <t>Benge School District</t>
  </si>
  <si>
    <t>2978 E BENGE WINONA RD</t>
  </si>
  <si>
    <t>BENGE</t>
  </si>
  <si>
    <t>99105-9705</t>
  </si>
  <si>
    <t>Robert  Moore</t>
  </si>
  <si>
    <t>(509)887-2370</t>
  </si>
  <si>
    <t>bob.moore@benge.wednet.edu</t>
  </si>
  <si>
    <t>Bethel School District</t>
  </si>
  <si>
    <t>516 176th St E</t>
  </si>
  <si>
    <t>Spanaway</t>
  </si>
  <si>
    <t>Tom  Seigel</t>
  </si>
  <si>
    <t>(253)800-6010</t>
  </si>
  <si>
    <t>tseigel@bethelsd.org</t>
  </si>
  <si>
    <t>Educational Service District 105</t>
  </si>
  <si>
    <t>Bickleton School District</t>
  </si>
  <si>
    <t>PO BOX 10</t>
  </si>
  <si>
    <t>BICKLETON</t>
  </si>
  <si>
    <t>99322-0010</t>
  </si>
  <si>
    <t>Tom  Whitmore</t>
  </si>
  <si>
    <t>(509)896-5473</t>
  </si>
  <si>
    <t>twhitmore@bickletonschools.org</t>
  </si>
  <si>
    <t>Blaine School District</t>
  </si>
  <si>
    <t>765 H Street</t>
  </si>
  <si>
    <t>BLAINE</t>
  </si>
  <si>
    <t>Christopher  Granger</t>
  </si>
  <si>
    <t>(360)332-5881</t>
  </si>
  <si>
    <t>cgranger@blainesd.org</t>
  </si>
  <si>
    <t>Boistfort School District</t>
  </si>
  <si>
    <t>983 BOISTFORT RD</t>
  </si>
  <si>
    <t>CURTIS</t>
  </si>
  <si>
    <t>98538-9734</t>
  </si>
  <si>
    <t xml:space="preserve">  </t>
  </si>
  <si>
    <t>Olympic Educational Service District 114</t>
  </si>
  <si>
    <t>Bremerton School District</t>
  </si>
  <si>
    <t>134 MARION AVE N</t>
  </si>
  <si>
    <t>BREMERTON</t>
  </si>
  <si>
    <t>98312-3542</t>
  </si>
  <si>
    <t>Aaron  Leavell</t>
  </si>
  <si>
    <t>(360)473-1004</t>
  </si>
  <si>
    <t>Aaron.Leavell@Bremertonschools.org</t>
  </si>
  <si>
    <t>North Central Educational Service District 171</t>
  </si>
  <si>
    <t>Brewster School District</t>
  </si>
  <si>
    <t>P.O. Box 97</t>
  </si>
  <si>
    <t>Brewster</t>
  </si>
  <si>
    <t>Eric  Driessen</t>
  </si>
  <si>
    <t>(509)689-3418</t>
  </si>
  <si>
    <t>edriessen@brewsterbears.org</t>
  </si>
  <si>
    <t>Bridgeport School District</t>
  </si>
  <si>
    <t>PO BOX 1060</t>
  </si>
  <si>
    <t>BRIDGEPORT</t>
  </si>
  <si>
    <t>98813-1060</t>
  </si>
  <si>
    <t>Scott  Sattler</t>
  </si>
  <si>
    <t>(509)686-5656</t>
  </si>
  <si>
    <t>ssattler@bridgeport.wednet.edu</t>
  </si>
  <si>
    <t>Brinnon School District</t>
  </si>
  <si>
    <t>46 SCHOOLHOUSE RD</t>
  </si>
  <si>
    <t>BRINNON</t>
  </si>
  <si>
    <t>98320-9651</t>
  </si>
  <si>
    <t>Patricia  Beathard</t>
  </si>
  <si>
    <t>(360)796-4646</t>
  </si>
  <si>
    <t>pbeathard@bsd46.org</t>
  </si>
  <si>
    <t>Burlington-Edison School District</t>
  </si>
  <si>
    <t>927 E FAIRHAVEN AVE</t>
  </si>
  <si>
    <t>BURLINGTON</t>
  </si>
  <si>
    <t>98233-1900</t>
  </si>
  <si>
    <t>Laurel W Browning</t>
  </si>
  <si>
    <t>(360)757-3311</t>
  </si>
  <si>
    <t>lbrowning@be.wednet.edu</t>
  </si>
  <si>
    <t>Camas School District</t>
  </si>
  <si>
    <t>841 NE 22nd AVE</t>
  </si>
  <si>
    <t>CAMAS</t>
  </si>
  <si>
    <t>98607-1148</t>
  </si>
  <si>
    <t>Jeff  Snell</t>
  </si>
  <si>
    <t>(360)335-3000</t>
  </si>
  <si>
    <t>jeff.snell@camas.wednet.edu</t>
  </si>
  <si>
    <t>Cape Flattery School District</t>
  </si>
  <si>
    <t>PO BOX 109</t>
  </si>
  <si>
    <t>SEKIU</t>
  </si>
  <si>
    <t>98381-9747</t>
  </si>
  <si>
    <t>Michelle  Parkin</t>
  </si>
  <si>
    <t>(360)963-2075</t>
  </si>
  <si>
    <t>mparkin@cfsd.wednet.edu</t>
  </si>
  <si>
    <t>Carbonado School District</t>
  </si>
  <si>
    <t>PO BOX 131</t>
  </si>
  <si>
    <t>CARBONADO</t>
  </si>
  <si>
    <t>98323-0131</t>
  </si>
  <si>
    <t>Scott  Hubbard</t>
  </si>
  <si>
    <t>(360)829-0121</t>
  </si>
  <si>
    <t>shubbard@carbonado.k12.wa.us</t>
  </si>
  <si>
    <t>Cascade School District</t>
  </si>
  <si>
    <t>330 EVANS ST</t>
  </si>
  <si>
    <t>LEAVENWORTH</t>
  </si>
  <si>
    <t>98826-1244</t>
  </si>
  <si>
    <t>Tracey  Beckendorf-Edou</t>
  </si>
  <si>
    <t>(509)548-5885</t>
  </si>
  <si>
    <t>tbeckendorfedou@cascadesd.org</t>
  </si>
  <si>
    <t>Cascade: Midway</t>
  </si>
  <si>
    <t>22419 Pacific Highway South</t>
  </si>
  <si>
    <t>Des Moines</t>
  </si>
  <si>
    <t>CASHMERE SCHOOL DISTRICT</t>
  </si>
  <si>
    <t>210 S DIVISION ST</t>
  </si>
  <si>
    <t>CASHMERE</t>
  </si>
  <si>
    <t>98815-1133</t>
  </si>
  <si>
    <t>GLENN ERICK JOHNSON</t>
  </si>
  <si>
    <t>(509)782-3355</t>
  </si>
  <si>
    <t>GJOHNSON@CASHMERE.WEDNET.EDU</t>
  </si>
  <si>
    <t>Castle Rock School District</t>
  </si>
  <si>
    <t>600 HUNTINGTON AVE S</t>
  </si>
  <si>
    <t>CASTLE ROCK</t>
  </si>
  <si>
    <t>98611-8901</t>
  </si>
  <si>
    <t>Ryan  Greene</t>
  </si>
  <si>
    <t>(360)501-2940</t>
  </si>
  <si>
    <t>rgreene@crschools.org</t>
  </si>
  <si>
    <t>Catalyst Public Schools</t>
  </si>
  <si>
    <t>1305 Ironsides Avenue</t>
  </si>
  <si>
    <t>Bremerton</t>
  </si>
  <si>
    <t>AMANDA  GARDNER</t>
  </si>
  <si>
    <t>(617)233-4226</t>
  </si>
  <si>
    <t>AMANDA@CATALYSTPUBLICSCHOOLS.ORG</t>
  </si>
  <si>
    <t>Centerville School District</t>
  </si>
  <si>
    <t>ATTN:Ann Varkados</t>
  </si>
  <si>
    <t>2315 Centerville Hwy</t>
  </si>
  <si>
    <t>CENTERVILLE</t>
  </si>
  <si>
    <t>98613-3021</t>
  </si>
  <si>
    <t>Ann  Varkados</t>
  </si>
  <si>
    <t>(509)773-4893</t>
  </si>
  <si>
    <t>avarkados@centervilleschool.org</t>
  </si>
  <si>
    <t>Central Kitsap School District</t>
  </si>
  <si>
    <t>PO BOX 8</t>
  </si>
  <si>
    <t>SILVERDALE</t>
  </si>
  <si>
    <t>98383-9197</t>
  </si>
  <si>
    <t>Erin  Prince</t>
  </si>
  <si>
    <t>(360)662-1610</t>
  </si>
  <si>
    <t>erinp@ckschools.org</t>
  </si>
  <si>
    <t>Central Valley School District</t>
  </si>
  <si>
    <t>19307 E Cataldo Ave</t>
  </si>
  <si>
    <t>Spokane Valley</t>
  </si>
  <si>
    <t>99016-9489</t>
  </si>
  <si>
    <t>Ben  Small</t>
  </si>
  <si>
    <t>(509)558-5404</t>
  </si>
  <si>
    <t>bsmall@cvsd.org</t>
  </si>
  <si>
    <t>Centralia School District</t>
  </si>
  <si>
    <t>PO Box 610</t>
  </si>
  <si>
    <t>CENTRALIA</t>
  </si>
  <si>
    <t>Lisa  Grant</t>
  </si>
  <si>
    <t>(360)330-7600</t>
  </si>
  <si>
    <t>lgrant@centralia.wednet.edu</t>
  </si>
  <si>
    <t>Chehalis School District</t>
  </si>
  <si>
    <t>310 SW 16TH ST</t>
  </si>
  <si>
    <t>CHEHALIS</t>
  </si>
  <si>
    <t>98532-3809</t>
  </si>
  <si>
    <t>Christine  Moloney</t>
  </si>
  <si>
    <t>(360)807-7200</t>
  </si>
  <si>
    <t>cmoloney@chehalisschools.org</t>
  </si>
  <si>
    <t>Cheney School District</t>
  </si>
  <si>
    <t>12414 S Andrus Rd</t>
  </si>
  <si>
    <t>CHENEY</t>
  </si>
  <si>
    <t>Robert W Roettger</t>
  </si>
  <si>
    <t>(509)559-4500</t>
  </si>
  <si>
    <t>rroettger@cheneysd.org</t>
  </si>
  <si>
    <t>Chewelah School District</t>
  </si>
  <si>
    <t>PO BOX 47</t>
  </si>
  <si>
    <t>Chewelah</t>
  </si>
  <si>
    <t>99109-8970</t>
  </si>
  <si>
    <t>Office of Superintendent of Public Instruction</t>
  </si>
  <si>
    <t>Chief Leschi Tribal Compact</t>
  </si>
  <si>
    <t>5625 52nd St E</t>
  </si>
  <si>
    <t>Puyallup</t>
  </si>
  <si>
    <t>Marc  Brouillet</t>
  </si>
  <si>
    <t>(253)445-6000</t>
  </si>
  <si>
    <t>marc.brouillet@leschischools.org</t>
  </si>
  <si>
    <t>Chimacum School District</t>
  </si>
  <si>
    <t>PO BOX 278</t>
  </si>
  <si>
    <t>CHIMACUM</t>
  </si>
  <si>
    <t>98325-0278</t>
  </si>
  <si>
    <t>Rick  Thompson</t>
  </si>
  <si>
    <t>(360)302-5896</t>
  </si>
  <si>
    <t>rick_thompson@csd49.org</t>
  </si>
  <si>
    <t>Clarkston School District</t>
  </si>
  <si>
    <t>PO BOX 70</t>
  </si>
  <si>
    <t>CLARKSTON</t>
  </si>
  <si>
    <t>99403-2557</t>
  </si>
  <si>
    <t>Thaynan  Knowlton</t>
  </si>
  <si>
    <t>(509)758-2531</t>
  </si>
  <si>
    <t>knowltont@csdk12.org</t>
  </si>
  <si>
    <t>Cle Elum-Roslyn School District</t>
  </si>
  <si>
    <t>4244 BULLFROG ROAD</t>
  </si>
  <si>
    <t>CLE ELUM</t>
  </si>
  <si>
    <t>Michelle  Kuss-Cybula</t>
  </si>
  <si>
    <t>(509)649-4851</t>
  </si>
  <si>
    <t>kuss-cybulam@cersd.org</t>
  </si>
  <si>
    <t>Clover Park School District</t>
  </si>
  <si>
    <t>10903 GRAVELLY LAKE DR SW</t>
  </si>
  <si>
    <t>LAKEWOOD</t>
  </si>
  <si>
    <t>98499-1341</t>
  </si>
  <si>
    <t>Ron  Banner</t>
  </si>
  <si>
    <t>(253)583-5060</t>
  </si>
  <si>
    <t>rbanner@cloverpark.k12.wa.us</t>
  </si>
  <si>
    <t>Colfax School District</t>
  </si>
  <si>
    <t>1207 N MORTON ST</t>
  </si>
  <si>
    <t>COLFAX</t>
  </si>
  <si>
    <t>99111-2198</t>
  </si>
  <si>
    <t>Jerry  Pugh</t>
  </si>
  <si>
    <t>(509)397-3042</t>
  </si>
  <si>
    <t>jerry.pugh@csd300.com</t>
  </si>
  <si>
    <t>College Place School District</t>
  </si>
  <si>
    <t>1755 S College Ave</t>
  </si>
  <si>
    <t>COLLEGE PLACE</t>
  </si>
  <si>
    <t>99324-1175</t>
  </si>
  <si>
    <t>Jim  Fry</t>
  </si>
  <si>
    <t>(509)525-4827</t>
  </si>
  <si>
    <t>jfry@cpps.org</t>
  </si>
  <si>
    <t>Colton School District</t>
  </si>
  <si>
    <t>706 UNION</t>
  </si>
  <si>
    <t>COLTON</t>
  </si>
  <si>
    <t>99113-0109</t>
  </si>
  <si>
    <t>Paul  Clark</t>
  </si>
  <si>
    <t>(509)229-3385</t>
  </si>
  <si>
    <t>Paulc@colton.k12.wa.us</t>
  </si>
  <si>
    <t>Columbia (Stevens) School District</t>
  </si>
  <si>
    <t>PO BOX 7</t>
  </si>
  <si>
    <t>HUNTERS</t>
  </si>
  <si>
    <t>99137-0007</t>
  </si>
  <si>
    <t>Gregory  Price</t>
  </si>
  <si>
    <t>(509)722-3311</t>
  </si>
  <si>
    <t>gprice@columbia206.net</t>
  </si>
  <si>
    <t>Columbia (Walla Walla) School District</t>
  </si>
  <si>
    <t>755 MAPLE ST</t>
  </si>
  <si>
    <t>BURBANK</t>
  </si>
  <si>
    <t>99323-0548</t>
  </si>
  <si>
    <t>Todd  Hilberg</t>
  </si>
  <si>
    <t>(509)547-2136</t>
  </si>
  <si>
    <t>todd.hilberg@csd400.org</t>
  </si>
  <si>
    <t>Colville School District</t>
  </si>
  <si>
    <t>217 S HOFSTETTER ST</t>
  </si>
  <si>
    <t>COLVILLE</t>
  </si>
  <si>
    <t>99114-3239</t>
  </si>
  <si>
    <t>Pete  Lewis</t>
  </si>
  <si>
    <t>(509)684-7850</t>
  </si>
  <si>
    <t>pete.lewis@colsd.org</t>
  </si>
  <si>
    <t>Concrete School District</t>
  </si>
  <si>
    <t xml:space="preserve">45389 AIRPORT WAY </t>
  </si>
  <si>
    <t>CONCRETE</t>
  </si>
  <si>
    <t>98237-9355</t>
  </si>
  <si>
    <t>Wayne Paul Barrett</t>
  </si>
  <si>
    <t>(360)853-4000</t>
  </si>
  <si>
    <t>wbarrett@concrete.k12.wa.us</t>
  </si>
  <si>
    <t>Conway School District</t>
  </si>
  <si>
    <t>19710 STATE ROUTE 534</t>
  </si>
  <si>
    <t>MOUNT VERNON</t>
  </si>
  <si>
    <t>98274-8026</t>
  </si>
  <si>
    <t>Jeff  Cravy</t>
  </si>
  <si>
    <t>(360)445-5785</t>
  </si>
  <si>
    <t>jcravy@conway.k12.wa.us</t>
  </si>
  <si>
    <t>Cosmopolis School District</t>
  </si>
  <si>
    <t xml:space="preserve">PO BOX 479 </t>
  </si>
  <si>
    <t>COSMOPOLIS</t>
  </si>
  <si>
    <t>Cherie  Patterson</t>
  </si>
  <si>
    <t>(360)532-7181</t>
  </si>
  <si>
    <t>cpatterson@cosmopolisschool.com</t>
  </si>
  <si>
    <t>Coulee-Hartline School District</t>
  </si>
  <si>
    <t>PO BOX 428</t>
  </si>
  <si>
    <t>COULEE CITY</t>
  </si>
  <si>
    <t>99115-0428</t>
  </si>
  <si>
    <t>James  Evans</t>
  </si>
  <si>
    <t>(509)632-5231</t>
  </si>
  <si>
    <t>jevans@achwarriors.com</t>
  </si>
  <si>
    <t>Coupeville School District</t>
  </si>
  <si>
    <t>501 S Main St</t>
  </si>
  <si>
    <t>Coupeville</t>
  </si>
  <si>
    <t>Steve  King</t>
  </si>
  <si>
    <t>(360)678-2404</t>
  </si>
  <si>
    <t>sking@coupeville.k12.wa.us</t>
  </si>
  <si>
    <t>Crescent School District</t>
  </si>
  <si>
    <t>PO BOX 20</t>
  </si>
  <si>
    <t>JOYCE</t>
  </si>
  <si>
    <t>98343-0020</t>
  </si>
  <si>
    <t>David  Bingham</t>
  </si>
  <si>
    <t>(360)928-3311</t>
  </si>
  <si>
    <t>dbingham@csd313.org</t>
  </si>
  <si>
    <t>Creston School District</t>
  </si>
  <si>
    <t>485 SE E ST</t>
  </si>
  <si>
    <t>CRESTON</t>
  </si>
  <si>
    <t>99117-0017</t>
  </si>
  <si>
    <t>Charles  Wyborney</t>
  </si>
  <si>
    <t>(509)636-2721</t>
  </si>
  <si>
    <t>cwyborney@wcsd.wednet.edu</t>
  </si>
  <si>
    <t>Curlew School District</t>
  </si>
  <si>
    <t>PO BOX 370</t>
  </si>
  <si>
    <t>CURLEW</t>
  </si>
  <si>
    <t>99118-9748</t>
  </si>
  <si>
    <t>John  Glenewinkel</t>
  </si>
  <si>
    <t>(509)779-4931</t>
  </si>
  <si>
    <t>jgwinkel@curlew.wednet.edu</t>
  </si>
  <si>
    <t>Cusick School District</t>
  </si>
  <si>
    <t>305 MONUMENTAL WAY</t>
  </si>
  <si>
    <t>CUSICK</t>
  </si>
  <si>
    <t>99119-9761</t>
  </si>
  <si>
    <t>Don  Hawpe</t>
  </si>
  <si>
    <t>(509)445-1125</t>
  </si>
  <si>
    <t>dhawpe@cusick.wednet.edu</t>
  </si>
  <si>
    <t>Damman School District</t>
  </si>
  <si>
    <t>3600 UMPTANUM RD</t>
  </si>
  <si>
    <t>ELLENSBURG</t>
  </si>
  <si>
    <t>98926-8747</t>
  </si>
  <si>
    <t>Marsha  Smith</t>
  </si>
  <si>
    <t>(509)962-9079</t>
  </si>
  <si>
    <t>hats2many@aol.com</t>
  </si>
  <si>
    <t>Darrington School District</t>
  </si>
  <si>
    <t>PO BOX 27</t>
  </si>
  <si>
    <t>DARRINGTON</t>
  </si>
  <si>
    <t>98241-0027</t>
  </si>
  <si>
    <t>BUCK   MARSH</t>
  </si>
  <si>
    <t>(360)436-1323</t>
  </si>
  <si>
    <t>bmarsh@dsd.k12.wa.us</t>
  </si>
  <si>
    <t>Davenport School District</t>
  </si>
  <si>
    <t>801 7th Street</t>
  </si>
  <si>
    <t>DAVENPORT</t>
  </si>
  <si>
    <t>99122-9548</t>
  </si>
  <si>
    <t>James  Kowalkowski</t>
  </si>
  <si>
    <t>(509)725-1481</t>
  </si>
  <si>
    <t>jkowalkowski@davenportsd.org</t>
  </si>
  <si>
    <t>Dayton School District</t>
  </si>
  <si>
    <t>609 S 2ND ST</t>
  </si>
  <si>
    <t>DAYTON</t>
  </si>
  <si>
    <t>99328-1572</t>
  </si>
  <si>
    <t>Guy  Strot</t>
  </si>
  <si>
    <t>(509)382-2543</t>
  </si>
  <si>
    <t>guys@daytonsd.org</t>
  </si>
  <si>
    <t>Deer Park School District</t>
  </si>
  <si>
    <t>P.O. BOX 490</t>
  </si>
  <si>
    <t>DEER PARK</t>
  </si>
  <si>
    <t>99006-0490</t>
  </si>
  <si>
    <t>Travis W Hanson</t>
  </si>
  <si>
    <t>(509)464-5500</t>
  </si>
  <si>
    <t>travis.hanson@dpsdmail.org</t>
  </si>
  <si>
    <t>Dieringer School District</t>
  </si>
  <si>
    <t>1320 178TH AVE E</t>
  </si>
  <si>
    <t>Lake Tapps</t>
  </si>
  <si>
    <t>98391-6411</t>
  </si>
  <si>
    <t>Michael  Farmer</t>
  </si>
  <si>
    <t>(253)862-2537</t>
  </si>
  <si>
    <t>mfarmer@dieringer.wednet.edu</t>
  </si>
  <si>
    <t>Dixie School District</t>
  </si>
  <si>
    <t>PO BOX 40</t>
  </si>
  <si>
    <t>DIXIE</t>
  </si>
  <si>
    <t>99329-0040</t>
  </si>
  <si>
    <t>Matt  Bona</t>
  </si>
  <si>
    <t>(509)525-5339</t>
  </si>
  <si>
    <t>mbona@dixiesd.org</t>
  </si>
  <si>
    <t>East Valley School District (Spokane)</t>
  </si>
  <si>
    <t>3830 N Sullivan Rd</t>
  </si>
  <si>
    <t>Bldg 1</t>
  </si>
  <si>
    <t>SPOKANE</t>
  </si>
  <si>
    <t>Kelly  Shea</t>
  </si>
  <si>
    <t>(509)924-1830</t>
  </si>
  <si>
    <t>SheaK@evsd.org</t>
  </si>
  <si>
    <t>East Valley School District (Yakima)</t>
  </si>
  <si>
    <t>2002 BEAUDRY RD</t>
  </si>
  <si>
    <t>YAKIMA</t>
  </si>
  <si>
    <t>98901-8012</t>
  </si>
  <si>
    <t>John  Schieche</t>
  </si>
  <si>
    <t>(509)573-7320</t>
  </si>
  <si>
    <t>schieche.john@evsd90.org</t>
  </si>
  <si>
    <t>Eastmont School District</t>
  </si>
  <si>
    <t>800 Eastmont Ave</t>
  </si>
  <si>
    <t>EAST WENATCHEE</t>
  </si>
  <si>
    <t>98802-4443</t>
  </si>
  <si>
    <t>Garn  Christensen</t>
  </si>
  <si>
    <t>(509)884-7169</t>
  </si>
  <si>
    <t>christenseng@eastmont206.org</t>
  </si>
  <si>
    <t>Easton School District</t>
  </si>
  <si>
    <t>EASTON</t>
  </si>
  <si>
    <t>98925-0008</t>
  </si>
  <si>
    <t>Patrick  Dehuff</t>
  </si>
  <si>
    <t>(509)656-2317</t>
  </si>
  <si>
    <t>dehuffp@easton.wednet.edu</t>
  </si>
  <si>
    <t>Eatonville School District</t>
  </si>
  <si>
    <t>PO BOX 698</t>
  </si>
  <si>
    <t>EATONVILLE</t>
  </si>
  <si>
    <t>98328-0698</t>
  </si>
  <si>
    <t>Krestin  Bahr</t>
  </si>
  <si>
    <t>(360)879-1000</t>
  </si>
  <si>
    <t>k.bahr@eatonville.wednet.edu</t>
  </si>
  <si>
    <t>Edmonds School District</t>
  </si>
  <si>
    <t>20420 68TH AVE W</t>
  </si>
  <si>
    <t>LYNNWOOD</t>
  </si>
  <si>
    <t>98036-7400</t>
  </si>
  <si>
    <t>Gustavo  Balderas</t>
  </si>
  <si>
    <t>(425)431-7003</t>
  </si>
  <si>
    <t>balderasg@edmonds.wednet.edu</t>
  </si>
  <si>
    <t>Ellensburg School District</t>
  </si>
  <si>
    <t>1300 E 3RD AVE</t>
  </si>
  <si>
    <t>98926-3576</t>
  </si>
  <si>
    <t>Jinger  Haberer</t>
  </si>
  <si>
    <t>(509)925-8010</t>
  </si>
  <si>
    <t>jinger.haberer@esd401.org</t>
  </si>
  <si>
    <t>Elma School District</t>
  </si>
  <si>
    <t>1235 MONTE ELMA RD</t>
  </si>
  <si>
    <t>ELMA</t>
  </si>
  <si>
    <t>98541-9038</t>
  </si>
  <si>
    <t>Kevin  Acuff</t>
  </si>
  <si>
    <t>(360)482-2822</t>
  </si>
  <si>
    <t>kacuff@eagles.edu</t>
  </si>
  <si>
    <t>Endicott School District</t>
  </si>
  <si>
    <t>308 SCHOOL DR</t>
  </si>
  <si>
    <t>ENDICOTT</t>
  </si>
  <si>
    <t>Suzanne  Schmick</t>
  </si>
  <si>
    <t>(509)657-3523</t>
  </si>
  <si>
    <t>sschmick@sjeschools.org</t>
  </si>
  <si>
    <t>Entiat School District</t>
  </si>
  <si>
    <t>2650 ENTIAT WAY</t>
  </si>
  <si>
    <t>ENTIAT</t>
  </si>
  <si>
    <t>98822-9710</t>
  </si>
  <si>
    <t>Miles  Caples</t>
  </si>
  <si>
    <t>(509)784-1800</t>
  </si>
  <si>
    <t>mcaples@entiatschools.org</t>
  </si>
  <si>
    <t>Enumclaw School District</t>
  </si>
  <si>
    <t>2929 MCDOUGALL AVE</t>
  </si>
  <si>
    <t>ENUMCLAW</t>
  </si>
  <si>
    <t>98022-7499</t>
  </si>
  <si>
    <t>Shaun  Carey</t>
  </si>
  <si>
    <t>(360)802-7102</t>
  </si>
  <si>
    <t>shaun_carey@enumclaw.wednet.edu</t>
  </si>
  <si>
    <t>Ephrata School District</t>
  </si>
  <si>
    <t>111 4TH AVE NW</t>
  </si>
  <si>
    <t>EPHRATA</t>
  </si>
  <si>
    <t>98823-1690</t>
  </si>
  <si>
    <t>Timothy A   Payne</t>
  </si>
  <si>
    <t>(509)754-2474</t>
  </si>
  <si>
    <t>tpayne@ephrataschools.org</t>
  </si>
  <si>
    <t>Evaline School District</t>
  </si>
  <si>
    <t>111 SCHOOLHOUSE RD</t>
  </si>
  <si>
    <t>WINLOCK</t>
  </si>
  <si>
    <t>98596-9718</t>
  </si>
  <si>
    <t>Kyle  MacDonald</t>
  </si>
  <si>
    <t>(360)785-3460</t>
  </si>
  <si>
    <t>kmacdonald@evalinesd.k12.wa.us</t>
  </si>
  <si>
    <t>Everett School District</t>
  </si>
  <si>
    <t>PO BOX 2098</t>
  </si>
  <si>
    <t>Everett</t>
  </si>
  <si>
    <t>98213-2999</t>
  </si>
  <si>
    <t>Ian  Saltzman</t>
  </si>
  <si>
    <t>(425)385-4019</t>
  </si>
  <si>
    <t>ISaltzman@everettsd.org</t>
  </si>
  <si>
    <t>Evergreen School District (Clark)</t>
  </si>
  <si>
    <t>PO BOX 8910</t>
  </si>
  <si>
    <t>VANCOUVER</t>
  </si>
  <si>
    <t>98668-8910</t>
  </si>
  <si>
    <t>Michael  Merlino</t>
  </si>
  <si>
    <t>(360)604-4000</t>
  </si>
  <si>
    <t>Michael.Merlino@evergreenps.org</t>
  </si>
  <si>
    <t>Evergreen School District (Stevens)</t>
  </si>
  <si>
    <t>3341 ADDY GIFFORD RD</t>
  </si>
  <si>
    <t>GIFFORD</t>
  </si>
  <si>
    <t>99131-9701</t>
  </si>
  <si>
    <t>Bill  Glidewell</t>
  </si>
  <si>
    <t>(509)722-6084</t>
  </si>
  <si>
    <t>bglidewell@svalley.k12.wa.us</t>
  </si>
  <si>
    <t>Federal Way School District</t>
  </si>
  <si>
    <t>33330 8th AVE S</t>
  </si>
  <si>
    <t>FEDERAL WAY</t>
  </si>
  <si>
    <t>98003-5433</t>
  </si>
  <si>
    <t>Tammy  Campbell</t>
  </si>
  <si>
    <t>(253)945-2000</t>
  </si>
  <si>
    <t>tcampbel@fwps.org</t>
  </si>
  <si>
    <t>Ferndale School District</t>
  </si>
  <si>
    <t>PO Box 698</t>
  </si>
  <si>
    <t>FERNDALE</t>
  </si>
  <si>
    <t>98248-9317</t>
  </si>
  <si>
    <t>Linda  Quinn</t>
  </si>
  <si>
    <t>(360)383-9207</t>
  </si>
  <si>
    <t>linda.quinn@ferndalesd.org</t>
  </si>
  <si>
    <t>Fife School District</t>
  </si>
  <si>
    <t>5802 20TH ST E</t>
  </si>
  <si>
    <t>TACOMA</t>
  </si>
  <si>
    <t>98424-2000</t>
  </si>
  <si>
    <t>Kevin  Alfano</t>
  </si>
  <si>
    <t>(253)517-1000</t>
  </si>
  <si>
    <t>kalfano@fifeschools.com</t>
  </si>
  <si>
    <t>Finley School District</t>
  </si>
  <si>
    <t>224606 E GAME FARM RD</t>
  </si>
  <si>
    <t>KENNEWICK</t>
  </si>
  <si>
    <t>99337-8623</t>
  </si>
  <si>
    <t>Lance  Hahn</t>
  </si>
  <si>
    <t>(509)586-3217</t>
  </si>
  <si>
    <t>Lhahn@finleysd.org</t>
  </si>
  <si>
    <t>Franklin Pierce School District</t>
  </si>
  <si>
    <t>315 129TH ST S</t>
  </si>
  <si>
    <t>98444-5099</t>
  </si>
  <si>
    <t>Lance  Goodpaster</t>
  </si>
  <si>
    <t>(253)298-3010</t>
  </si>
  <si>
    <t>lgoodpaster@fpschools.org</t>
  </si>
  <si>
    <t>Freeman School District</t>
  </si>
  <si>
    <t>15001 S JACKSON RD</t>
  </si>
  <si>
    <t>ROCKFORD</t>
  </si>
  <si>
    <t>99030-9755</t>
  </si>
  <si>
    <t>Randy L. Russell</t>
  </si>
  <si>
    <t>(509)291-3695</t>
  </si>
  <si>
    <t>rrussell@freemansd.org</t>
  </si>
  <si>
    <t>Garfield School District</t>
  </si>
  <si>
    <t>PO BOX 398</t>
  </si>
  <si>
    <t>GARFIELD</t>
  </si>
  <si>
    <t>99130-0398</t>
  </si>
  <si>
    <t>Zane   Wells</t>
  </si>
  <si>
    <t>(509)635-1331</t>
  </si>
  <si>
    <t>zwells@garpal.wednet.edu</t>
  </si>
  <si>
    <t>Glenwood School District</t>
  </si>
  <si>
    <t>PO BOX 12</t>
  </si>
  <si>
    <t>GLENWOOD</t>
  </si>
  <si>
    <t>98619-0012</t>
  </si>
  <si>
    <t>Heather  Gimlin</t>
  </si>
  <si>
    <t>(509)364-3438</t>
  </si>
  <si>
    <t>heather.gimlin@glenwoodsd.org</t>
  </si>
  <si>
    <t>Goldendale School District</t>
  </si>
  <si>
    <t>604 E. BROOKS ST</t>
  </si>
  <si>
    <t>GOLDENDALE</t>
  </si>
  <si>
    <t>Ellen  Perconti</t>
  </si>
  <si>
    <t>(509)773-5177</t>
  </si>
  <si>
    <t>ellen.perconti@gsd404.org</t>
  </si>
  <si>
    <t>Grand Coulee Dam School District</t>
  </si>
  <si>
    <t>110 Stevens Ave.</t>
  </si>
  <si>
    <t>COULEE DAM</t>
  </si>
  <si>
    <t>99116-1503</t>
  </si>
  <si>
    <t>Paul  Turner</t>
  </si>
  <si>
    <t>(509)633-2143</t>
  </si>
  <si>
    <t>pturner@gcdsd.org</t>
  </si>
  <si>
    <t>Grandview School District</t>
  </si>
  <si>
    <t>913 W 2ND ST</t>
  </si>
  <si>
    <t>GRANDVIEW</t>
  </si>
  <si>
    <t>98930-1202</t>
  </si>
  <si>
    <t>Henry M Strom</t>
  </si>
  <si>
    <t>(509)882-8514</t>
  </si>
  <si>
    <t>hmstrom@gsd200.org</t>
  </si>
  <si>
    <t>Granger School District</t>
  </si>
  <si>
    <t>701 E AVE</t>
  </si>
  <si>
    <t>GRANGER</t>
  </si>
  <si>
    <t>98932-0400</t>
  </si>
  <si>
    <t>Brian  Hart</t>
  </si>
  <si>
    <t>(509)854-1515</t>
  </si>
  <si>
    <t>hartb@gsd.wednet.edu</t>
  </si>
  <si>
    <t>Granite Falls School District</t>
  </si>
  <si>
    <t>205 North Alder Avenue</t>
  </si>
  <si>
    <t>GRANITE FALLS</t>
  </si>
  <si>
    <t>98252-8908</t>
  </si>
  <si>
    <t>Josh  Middleton</t>
  </si>
  <si>
    <t>(360)691-7717</t>
  </si>
  <si>
    <t>jmiddleton@gfalls.wednet.edu</t>
  </si>
  <si>
    <t>Grapeview School District</t>
  </si>
  <si>
    <t>822 E MASON BENSON RD</t>
  </si>
  <si>
    <t>GRAPEVIEW</t>
  </si>
  <si>
    <t>98546-9514</t>
  </si>
  <si>
    <t>Kurt  Hilyard</t>
  </si>
  <si>
    <t>(360)426-4921</t>
  </si>
  <si>
    <t>khilyard@gsd54.org</t>
  </si>
  <si>
    <t>Great Northern School District</t>
  </si>
  <si>
    <t>3115 N SPOTTED RD</t>
  </si>
  <si>
    <t>99224-8921</t>
  </si>
  <si>
    <t>Jeff  Baerwald</t>
  </si>
  <si>
    <t>(509)747-7714</t>
  </si>
  <si>
    <t>jbaerwald@gnsd.k12.wa.us</t>
  </si>
  <si>
    <t>Green Dot Public Schools Destiny</t>
  </si>
  <si>
    <t>1301 E 34th St</t>
  </si>
  <si>
    <t>Tacoma</t>
  </si>
  <si>
    <t>Bree  Dusseault</t>
  </si>
  <si>
    <t>(253)878-8628</t>
  </si>
  <si>
    <t>bree.dusseault@greendot.org</t>
  </si>
  <si>
    <t>Green Dot Public Schools Excel</t>
  </si>
  <si>
    <t>19300 108th Ave SE</t>
  </si>
  <si>
    <t>Kent</t>
  </si>
  <si>
    <t>(253)382-2400</t>
  </si>
  <si>
    <t>Green Dot Public Schools Rainier Valley</t>
  </si>
  <si>
    <t>6020 Rainier Avenue S.</t>
  </si>
  <si>
    <t>Andra  Maughan</t>
  </si>
  <si>
    <t>(253)242-0995</t>
  </si>
  <si>
    <t>andra.maughan@myrvla.org</t>
  </si>
  <si>
    <t>Green Mountain School District</t>
  </si>
  <si>
    <t>13105 NE GRINNELL RD</t>
  </si>
  <si>
    <t>WOODLAND</t>
  </si>
  <si>
    <t>98674-3808</t>
  </si>
  <si>
    <t>Tyson J Vogeler</t>
  </si>
  <si>
    <t>(360)225-7366</t>
  </si>
  <si>
    <t>tyson.vogeler@greenmountainschool.us</t>
  </si>
  <si>
    <t>Griffin School District</t>
  </si>
  <si>
    <t>6530 33RD AVE NW</t>
  </si>
  <si>
    <t>OLYMPIA</t>
  </si>
  <si>
    <t>98502-9599</t>
  </si>
  <si>
    <t>Greg  Woods</t>
  </si>
  <si>
    <t>(360)866-5903</t>
  </si>
  <si>
    <t>gwoods@griffinschool.us</t>
  </si>
  <si>
    <t>Harrington School District</t>
  </si>
  <si>
    <t>PO Box 204</t>
  </si>
  <si>
    <t>HARRINGTON</t>
  </si>
  <si>
    <t>99134-0248</t>
  </si>
  <si>
    <t>Wayne  Massie</t>
  </si>
  <si>
    <t>(509)253-4331</t>
  </si>
  <si>
    <t>wmassie@harringtonsd.org</t>
  </si>
  <si>
    <t>Highland School District</t>
  </si>
  <si>
    <t>PO BOX 38</t>
  </si>
  <si>
    <t>COWICHE</t>
  </si>
  <si>
    <t>98923-0038</t>
  </si>
  <si>
    <t>Mark  Anderson</t>
  </si>
  <si>
    <t>(509)678-8635</t>
  </si>
  <si>
    <t>manderson@highland.wednet.edu</t>
  </si>
  <si>
    <t>Highline School District</t>
  </si>
  <si>
    <t>15675 AMBAUM BLVD SW</t>
  </si>
  <si>
    <t>BURIEN</t>
  </si>
  <si>
    <t>98166-0100</t>
  </si>
  <si>
    <t>Susan  Enfield</t>
  </si>
  <si>
    <t>(206)631-3000</t>
  </si>
  <si>
    <t>Susan.Enfield@highlineschools.org</t>
  </si>
  <si>
    <t>Hockinson School District</t>
  </si>
  <si>
    <t>17912 NE 159TH ST</t>
  </si>
  <si>
    <t>BRUSH PRAIRIE</t>
  </si>
  <si>
    <t>98606-9765</t>
  </si>
  <si>
    <t>Steven  Marshall</t>
  </si>
  <si>
    <t>(360)448-6400</t>
  </si>
  <si>
    <t>steve.marshall@hocksd.org</t>
  </si>
  <si>
    <t>Hood Canal School District</t>
  </si>
  <si>
    <t>111 N STATE ROUTE 106</t>
  </si>
  <si>
    <t>SHELTON</t>
  </si>
  <si>
    <t>98584-9703</t>
  </si>
  <si>
    <t>Nicola  Grubbs</t>
  </si>
  <si>
    <t>(360)877-5463</t>
  </si>
  <si>
    <t>ncannon@hoodcanalschool.org</t>
  </si>
  <si>
    <t>Hoquiam School District</t>
  </si>
  <si>
    <t>325 W. Chenault Avenue</t>
  </si>
  <si>
    <t>HOQUIAM</t>
  </si>
  <si>
    <t>98550-2419</t>
  </si>
  <si>
    <t>Mike  Villarreal</t>
  </si>
  <si>
    <t>(360)538-8200</t>
  </si>
  <si>
    <t>mvillarreal@hoquiam.net</t>
  </si>
  <si>
    <t>Impact | Salish Sea Elementary</t>
  </si>
  <si>
    <t>3438 S. 148th Street</t>
  </si>
  <si>
    <t>Tukwila</t>
  </si>
  <si>
    <t>98168-4319</t>
  </si>
  <si>
    <t>Jennie  Wickens</t>
  </si>
  <si>
    <t>(206)712-7640</t>
  </si>
  <si>
    <t>jwickens@impactps.org</t>
  </si>
  <si>
    <t>Impact Public Schools</t>
  </si>
  <si>
    <t>3438 S 148th St</t>
  </si>
  <si>
    <t>Jen Davis Wickens</t>
  </si>
  <si>
    <t>Inchelium School District</t>
  </si>
  <si>
    <t>PO BOX 285</t>
  </si>
  <si>
    <t>INCHELIUM</t>
  </si>
  <si>
    <t>99138-0285</t>
  </si>
  <si>
    <t>Kim Alan Spacek</t>
  </si>
  <si>
    <t>(509)722-6181 Ext.100</t>
  </si>
  <si>
    <t>kspacek@inchelium.net</t>
  </si>
  <si>
    <t>Index School District</t>
  </si>
  <si>
    <t>PO BOX 237</t>
  </si>
  <si>
    <t>INDEX</t>
  </si>
  <si>
    <t>98256-0237</t>
  </si>
  <si>
    <t>Bradley T Jernberg</t>
  </si>
  <si>
    <t>(360)793-1330</t>
  </si>
  <si>
    <t>bjernberg@index.k12.wa.us</t>
  </si>
  <si>
    <t>Issaquah School District</t>
  </si>
  <si>
    <t>5150 220th Ave SE</t>
  </si>
  <si>
    <t>ISSAQUAH</t>
  </si>
  <si>
    <t>Ronald Dion Thiele</t>
  </si>
  <si>
    <t>(425)837-7002</t>
  </si>
  <si>
    <t>ThieleR@issaquah.wednet.edu</t>
  </si>
  <si>
    <t>Kahlotus School District</t>
  </si>
  <si>
    <t>PO BOX 69</t>
  </si>
  <si>
    <t>KAHLOTUS</t>
  </si>
  <si>
    <t>99335-0069</t>
  </si>
  <si>
    <t>Mark F. Bitzer</t>
  </si>
  <si>
    <t>(509)282-3338 Ext.101</t>
  </si>
  <si>
    <t>markfbitzer@kahlotussd.org</t>
  </si>
  <si>
    <t>Kalama School District</t>
  </si>
  <si>
    <t>548 CHINA GARDEN RD</t>
  </si>
  <si>
    <t>KALAMA</t>
  </si>
  <si>
    <t>98625-9764</t>
  </si>
  <si>
    <t>Eric Steven Nerison</t>
  </si>
  <si>
    <t>(360)673-5282</t>
  </si>
  <si>
    <t>eric.nerison@kalama.k12.wa.us</t>
  </si>
  <si>
    <t>Keller School District</t>
  </si>
  <si>
    <t>PO BOX 367</t>
  </si>
  <si>
    <t>KELLER</t>
  </si>
  <si>
    <t>99140-0367</t>
  </si>
  <si>
    <t>Steve  Gaub</t>
  </si>
  <si>
    <t>(509)634-4325</t>
  </si>
  <si>
    <t>sgaub@keller.k12.wa.us</t>
  </si>
  <si>
    <t>Kelso School District</t>
  </si>
  <si>
    <t>601 CRAWFORD ST</t>
  </si>
  <si>
    <t>KELSO</t>
  </si>
  <si>
    <t>98626-4398</t>
  </si>
  <si>
    <t>Mary Beth  Tack</t>
  </si>
  <si>
    <t>(360)501-1927</t>
  </si>
  <si>
    <t>marybeth.tack@kelsosd.org</t>
  </si>
  <si>
    <t>Kennewick School District</t>
  </si>
  <si>
    <t>1000 W. 4th Avenue</t>
  </si>
  <si>
    <t>99336-5601</t>
  </si>
  <si>
    <t>Traci  Pierce</t>
  </si>
  <si>
    <t>(509)222-5020</t>
  </si>
  <si>
    <t>traci.pierce@ksd.org</t>
  </si>
  <si>
    <t>Kent School District</t>
  </si>
  <si>
    <t>12033 SE 256TH ST</t>
  </si>
  <si>
    <t>KENT</t>
  </si>
  <si>
    <t>98031-6643</t>
  </si>
  <si>
    <t>Calvin J Watts</t>
  </si>
  <si>
    <t>(253)373-7701</t>
  </si>
  <si>
    <t>Calvin.Watts@kent.k12.wa.us</t>
  </si>
  <si>
    <t>Kettle Falls School District</t>
  </si>
  <si>
    <t>PO BOX 458</t>
  </si>
  <si>
    <t>KETTLE FALLS</t>
  </si>
  <si>
    <t>99141-0458</t>
  </si>
  <si>
    <t>Michael  Olsen</t>
  </si>
  <si>
    <t>(509)738-6625 Ext.599</t>
  </si>
  <si>
    <t>molsen@kfschools.org</t>
  </si>
  <si>
    <t>Kiona-Benton City School District</t>
  </si>
  <si>
    <t>1105 DALE AVE</t>
  </si>
  <si>
    <t>BENTON CITY</t>
  </si>
  <si>
    <t>99320-9704</t>
  </si>
  <si>
    <t>Pete  Peterson</t>
  </si>
  <si>
    <t>(509)588-2000</t>
  </si>
  <si>
    <t>pete.peterson@kibesd.org</t>
  </si>
  <si>
    <t>Kittitas School District</t>
  </si>
  <si>
    <t>PO BOX 599</t>
  </si>
  <si>
    <t>KITTITAS</t>
  </si>
  <si>
    <t>98934-0599</t>
  </si>
  <si>
    <t>Mike  Nollan</t>
  </si>
  <si>
    <t>(855)380-8844</t>
  </si>
  <si>
    <t>mike_nollan@ksd403.org</t>
  </si>
  <si>
    <t>Klickitat School District</t>
  </si>
  <si>
    <t>PO BOX 37</t>
  </si>
  <si>
    <t>KLICKITAT</t>
  </si>
  <si>
    <t>98628-0037</t>
  </si>
  <si>
    <t>Brian  Freeman</t>
  </si>
  <si>
    <t>(509)369-4145</t>
  </si>
  <si>
    <t>brian.freeman@klickitatsd.org</t>
  </si>
  <si>
    <t>La Center School District</t>
  </si>
  <si>
    <t>PO BOX 1840</t>
  </si>
  <si>
    <t>LA CENTER</t>
  </si>
  <si>
    <t>98629-5507</t>
  </si>
  <si>
    <t>David  Holmes</t>
  </si>
  <si>
    <t>(360)263-2131</t>
  </si>
  <si>
    <t>dave.holmes@lacenterschools.org</t>
  </si>
  <si>
    <t>La Conner School District</t>
  </si>
  <si>
    <t>PO BOX 2103</t>
  </si>
  <si>
    <t>LA CONNER</t>
  </si>
  <si>
    <t>98257-2103</t>
  </si>
  <si>
    <t>Whitney  Meissner</t>
  </si>
  <si>
    <t>(360)466-3171</t>
  </si>
  <si>
    <t>wmeissner@lc.k12.wa.us</t>
  </si>
  <si>
    <t>LaCrosse School District</t>
  </si>
  <si>
    <t>111 Hill Avenue</t>
  </si>
  <si>
    <t>LACROSSE</t>
  </si>
  <si>
    <t>Doug  Curtis</t>
  </si>
  <si>
    <t>(509)549-3591</t>
  </si>
  <si>
    <t>dcurtis@lacrossesd.k12.wa.us</t>
  </si>
  <si>
    <t>Lake Chelan School District</t>
  </si>
  <si>
    <t>PO BOX 369</t>
  </si>
  <si>
    <t>CHELAN</t>
  </si>
  <si>
    <t>98816-0369</t>
  </si>
  <si>
    <t>Barry  DePaoli</t>
  </si>
  <si>
    <t>(509)682-3515</t>
  </si>
  <si>
    <t>depaolib@chelanschools.org</t>
  </si>
  <si>
    <t>Lake Quinault School District</t>
  </si>
  <si>
    <t>AMANDA PARK</t>
  </si>
  <si>
    <t>98526-0038</t>
  </si>
  <si>
    <t>Keith  Samplawski</t>
  </si>
  <si>
    <t>(360)288-2260</t>
  </si>
  <si>
    <t>ksamplawski@lakequinaultschools.org</t>
  </si>
  <si>
    <t>Lake Stevens School District</t>
  </si>
  <si>
    <t>12309 22ND ST NE</t>
  </si>
  <si>
    <t>LAKE STEVENS</t>
  </si>
  <si>
    <t>Amy Beth  Cook</t>
  </si>
  <si>
    <t>(425)335-1500</t>
  </si>
  <si>
    <t>amybeth_cook@lkstevens.wednet.edu</t>
  </si>
  <si>
    <t>Lake Washington School District</t>
  </si>
  <si>
    <t>PO BOX 97039</t>
  </si>
  <si>
    <t>REDMOND</t>
  </si>
  <si>
    <t>98073-9739</t>
  </si>
  <si>
    <t>Jonathon  Holmen</t>
  </si>
  <si>
    <t>(425)936-6600</t>
  </si>
  <si>
    <t>joholmen@lwsd.org</t>
  </si>
  <si>
    <t>Lakewood School District</t>
  </si>
  <si>
    <t>PO BOX 220</t>
  </si>
  <si>
    <t>NORTH LAKEWOOD</t>
  </si>
  <si>
    <t>98259-0220</t>
  </si>
  <si>
    <t>Scott  Peacock</t>
  </si>
  <si>
    <t>(360)652-4500</t>
  </si>
  <si>
    <t>speacock@lwsd.wednet.edu</t>
  </si>
  <si>
    <t>Lamont School District</t>
  </si>
  <si>
    <t>602 MAIN ST</t>
  </si>
  <si>
    <t>LAMONT</t>
  </si>
  <si>
    <t>99017-8769</t>
  </si>
  <si>
    <t>Todd  Spear</t>
  </si>
  <si>
    <t>(509)257-2463</t>
  </si>
  <si>
    <t>tspear@lamont.wednet.edu</t>
  </si>
  <si>
    <t>Liberty School District</t>
  </si>
  <si>
    <t>29818 S NORTH PINE CREEK RD</t>
  </si>
  <si>
    <t>SPANGLE</t>
  </si>
  <si>
    <t>99031-9797</t>
  </si>
  <si>
    <t>Brett  Baum</t>
  </si>
  <si>
    <t>(509)624-4415</t>
  </si>
  <si>
    <t>Bbaum@libertysd.us</t>
  </si>
  <si>
    <t>Lind School District</t>
  </si>
  <si>
    <t>PO BOX 340</t>
  </si>
  <si>
    <t>Lind</t>
  </si>
  <si>
    <t>99341-0340</t>
  </si>
  <si>
    <t>Donald  Vanderholm</t>
  </si>
  <si>
    <t>(509)677-3481</t>
  </si>
  <si>
    <t>dvanderholm@lrschools.org</t>
  </si>
  <si>
    <t>Longview School District</t>
  </si>
  <si>
    <t>2715 LILAC ST</t>
  </si>
  <si>
    <t>LONGVIEW</t>
  </si>
  <si>
    <t>98632-3596</t>
  </si>
  <si>
    <t>Daniel Roy Zorn</t>
  </si>
  <si>
    <t>(360)575-7016</t>
  </si>
  <si>
    <t>dzorn@longview.k12.wa.us</t>
  </si>
  <si>
    <t>Loon Lake School District</t>
  </si>
  <si>
    <t>4001 MAPLE ST</t>
  </si>
  <si>
    <t>LOON LAKE</t>
  </si>
  <si>
    <t>99148-9761</t>
  </si>
  <si>
    <t>Bradley  Van Dyne</t>
  </si>
  <si>
    <t>(509)233-2212</t>
  </si>
  <si>
    <t>bvandyne@loonlakeschool.org</t>
  </si>
  <si>
    <t>Lopez School District</t>
  </si>
  <si>
    <t>86 SCHOOL RD</t>
  </si>
  <si>
    <t>LOPEZ ISLAND</t>
  </si>
  <si>
    <t>98261-8000</t>
  </si>
  <si>
    <t xml:space="preserve">Brian   Auckland </t>
  </si>
  <si>
    <t>(360)468-2202</t>
  </si>
  <si>
    <t>bauckland@lopezislandschool.org</t>
  </si>
  <si>
    <t>Spokane Public Schools Charter Authorizer</t>
  </si>
  <si>
    <t>Lumen High School</t>
  </si>
  <si>
    <t>10713 N Nelson Rd</t>
  </si>
  <si>
    <t>Spokane</t>
  </si>
  <si>
    <t>Shauna  Edwards</t>
  </si>
  <si>
    <t>(509)570-3921</t>
  </si>
  <si>
    <t>sedwards@lumenhighschool.org</t>
  </si>
  <si>
    <t>Lummi Tribal Agency</t>
  </si>
  <si>
    <t>2334 Lummi View Drive</t>
  </si>
  <si>
    <t>Bellingham</t>
  </si>
  <si>
    <t>Bernard   Thomas</t>
  </si>
  <si>
    <t>(360)758-4300</t>
  </si>
  <si>
    <t>Bernie.Thomas@lummi-k12.org</t>
  </si>
  <si>
    <t>Lyle School District</t>
  </si>
  <si>
    <t>PO BOX 368</t>
  </si>
  <si>
    <t>LYLE</t>
  </si>
  <si>
    <t>98635-0009</t>
  </si>
  <si>
    <t>(509)365-2191</t>
  </si>
  <si>
    <t>ann.varkados@lyleschools.org</t>
  </si>
  <si>
    <t>Lynden School District</t>
  </si>
  <si>
    <t>1203 BRADLEY RD</t>
  </si>
  <si>
    <t>LYNDEN</t>
  </si>
  <si>
    <t>98264-9514</t>
  </si>
  <si>
    <t>James B Frey</t>
  </si>
  <si>
    <t>(360)354-4443</t>
  </si>
  <si>
    <t>freyj@lynden.wednet.edu</t>
  </si>
  <si>
    <t>Mabton School District</t>
  </si>
  <si>
    <t>MABTON</t>
  </si>
  <si>
    <t>98935-0037</t>
  </si>
  <si>
    <t>Joseph Richard Castilleja</t>
  </si>
  <si>
    <t>(509)894-4852</t>
  </si>
  <si>
    <t>castillejaj@msd120.org</t>
  </si>
  <si>
    <t>Mansfield School District</t>
  </si>
  <si>
    <t>PO BOX 188</t>
  </si>
  <si>
    <t>MANSFIELD</t>
  </si>
  <si>
    <t>98830-0188</t>
  </si>
  <si>
    <t>Michael  Messenger</t>
  </si>
  <si>
    <t>(509)683-1012</t>
  </si>
  <si>
    <t>mmessenger@mansfield.wednet.edu</t>
  </si>
  <si>
    <t>Manson School District</t>
  </si>
  <si>
    <t>PO BOX A</t>
  </si>
  <si>
    <t>MANSON</t>
  </si>
  <si>
    <t>98831-9668</t>
  </si>
  <si>
    <t>Matt  Charlton</t>
  </si>
  <si>
    <t>(509)687-3140</t>
  </si>
  <si>
    <t>mcharlton@manson.org</t>
  </si>
  <si>
    <t>Mary M Knight School District</t>
  </si>
  <si>
    <t>2987 W MATLOCK BRADY RD</t>
  </si>
  <si>
    <t>98541-9713</t>
  </si>
  <si>
    <t>Matthew  Mallery</t>
  </si>
  <si>
    <t>(360)426-6767</t>
  </si>
  <si>
    <t>mmallery@mmk.wednet.edu</t>
  </si>
  <si>
    <t>Mary Walker School District</t>
  </si>
  <si>
    <t>500 N 4TH</t>
  </si>
  <si>
    <t>P.O. Box 159</t>
  </si>
  <si>
    <t>SPRINGDALE</t>
  </si>
  <si>
    <t>99173-0159</t>
  </si>
  <si>
    <t>Rick  Winters</t>
  </si>
  <si>
    <t>(509)258-4534</t>
  </si>
  <si>
    <t>rwinters@marywalker.org</t>
  </si>
  <si>
    <t>Marysville School District</t>
  </si>
  <si>
    <t>4220 80TH ST NE</t>
  </si>
  <si>
    <t>MARYSVILLE</t>
  </si>
  <si>
    <t>98270-3498</t>
  </si>
  <si>
    <t>Jason  Thompson</t>
  </si>
  <si>
    <t>(360)965-0000</t>
  </si>
  <si>
    <t>jason_thompson@msvl.k12.wa.us</t>
  </si>
  <si>
    <t>McCleary School District</t>
  </si>
  <si>
    <t>611 S MAIN ST</t>
  </si>
  <si>
    <t>MCCLEARY</t>
  </si>
  <si>
    <t>98557-9524</t>
  </si>
  <si>
    <t>Shannon  Ramsey</t>
  </si>
  <si>
    <t>(360)495-3507</t>
  </si>
  <si>
    <t>sramsey@mccleary.wednet.edu</t>
  </si>
  <si>
    <t>Mead School District</t>
  </si>
  <si>
    <t>2323 E Farwell Rd</t>
  </si>
  <si>
    <t>MEAD</t>
  </si>
  <si>
    <t>99021-9690</t>
  </si>
  <si>
    <t>Shawn  Woodward</t>
  </si>
  <si>
    <t>(509)465-6014</t>
  </si>
  <si>
    <t>Shawn.woodward@mead354.org</t>
  </si>
  <si>
    <t>Medical Lake School District</t>
  </si>
  <si>
    <t>PO BOX 128</t>
  </si>
  <si>
    <t>MEDICAL LAKE</t>
  </si>
  <si>
    <t>99022-0128</t>
  </si>
  <si>
    <t>TIMOTHY D AMES</t>
  </si>
  <si>
    <t>(509)565-3100</t>
  </si>
  <si>
    <t>tames@mlsd.org</t>
  </si>
  <si>
    <t>Mercer Island School District</t>
  </si>
  <si>
    <t>4160 86TH AVE SE</t>
  </si>
  <si>
    <t>MERCER ISLAND</t>
  </si>
  <si>
    <t>98040-4196</t>
  </si>
  <si>
    <t>Donna  Colosky</t>
  </si>
  <si>
    <t>(206)236-3300</t>
  </si>
  <si>
    <t>donna.colosky@mercerislandschools.org</t>
  </si>
  <si>
    <t>Meridian School District</t>
  </si>
  <si>
    <t>214 W LAUREL RD</t>
  </si>
  <si>
    <t>98226-9623</t>
  </si>
  <si>
    <t>James  E Everett</t>
  </si>
  <si>
    <t>(360)398-7111</t>
  </si>
  <si>
    <t>jeverett@meridian.wednet.edu</t>
  </si>
  <si>
    <t>Methow Valley School District</t>
  </si>
  <si>
    <t>18 TWIN LAKES RD</t>
  </si>
  <si>
    <t>WINTHROP</t>
  </si>
  <si>
    <t>98862-9713</t>
  </si>
  <si>
    <t>Tom  Venable</t>
  </si>
  <si>
    <t>(509)996-9205</t>
  </si>
  <si>
    <t>tvenable@methow.org</t>
  </si>
  <si>
    <t>Mill A School District</t>
  </si>
  <si>
    <t>1142 JESSUP RD</t>
  </si>
  <si>
    <t>COOK</t>
  </si>
  <si>
    <t>98605-9120</t>
  </si>
  <si>
    <t>Bob  Rogers</t>
  </si>
  <si>
    <t>(509)538-2700</t>
  </si>
  <si>
    <t>brogers@millaschool.org</t>
  </si>
  <si>
    <t>Monroe School District</t>
  </si>
  <si>
    <t>200 East Fremont Street</t>
  </si>
  <si>
    <t>Monroe</t>
  </si>
  <si>
    <t>98272-2336</t>
  </si>
  <si>
    <t>Justin  Blasko</t>
  </si>
  <si>
    <t>(360)804-2500</t>
  </si>
  <si>
    <t>Blaskoj@monroe.wednet.edu</t>
  </si>
  <si>
    <t>Montesano School District</t>
  </si>
  <si>
    <t>502 E. Spruce Ave</t>
  </si>
  <si>
    <t>MONTESANO</t>
  </si>
  <si>
    <t>Dan  Winter</t>
  </si>
  <si>
    <t>(360)249-3942</t>
  </si>
  <si>
    <t>dwinter@monteschools.org</t>
  </si>
  <si>
    <t>Morton School District</t>
  </si>
  <si>
    <t>PO BOX 1219</t>
  </si>
  <si>
    <t>MORTON</t>
  </si>
  <si>
    <t>98356-0048</t>
  </si>
  <si>
    <t>John  Hannah</t>
  </si>
  <si>
    <t>(360)496-5300</t>
  </si>
  <si>
    <t>jhannah@morton.k12.wa.us</t>
  </si>
  <si>
    <t>Moses Lake School District</t>
  </si>
  <si>
    <t>1620 S Pioneer Way</t>
  </si>
  <si>
    <t>MOSES LAKE</t>
  </si>
  <si>
    <t>Mossyrock School District</t>
  </si>
  <si>
    <t>PO BOX 478</t>
  </si>
  <si>
    <t>MOSSYROCK</t>
  </si>
  <si>
    <t>98564-0478</t>
  </si>
  <si>
    <t>(360)983-3181</t>
  </si>
  <si>
    <t>lgrant@mossyrockschools.org</t>
  </si>
  <si>
    <t>Mount Adams School District</t>
  </si>
  <si>
    <t>PO BOX 578</t>
  </si>
  <si>
    <t>WHITE SWAN</t>
  </si>
  <si>
    <t>98952-0578</t>
  </si>
  <si>
    <t>Curt  Guaglianone</t>
  </si>
  <si>
    <t>(509)874-2611</t>
  </si>
  <si>
    <t>cguaglianone@masd209.org</t>
  </si>
  <si>
    <t>Mount Baker School District</t>
  </si>
  <si>
    <t>PO BOX 95</t>
  </si>
  <si>
    <t>DEMING</t>
  </si>
  <si>
    <t>98244-0095</t>
  </si>
  <si>
    <t>Mary  Sewright</t>
  </si>
  <si>
    <t>(360)383-2000</t>
  </si>
  <si>
    <t>msewright@mtbaker.wednet.edu</t>
  </si>
  <si>
    <t>Mount Pleasant School District</t>
  </si>
  <si>
    <t>152 MARBLE RD</t>
  </si>
  <si>
    <t>WASHOUGAL</t>
  </si>
  <si>
    <t>98671-7913</t>
  </si>
  <si>
    <t>Vicki  Sovold-Prendergast</t>
  </si>
  <si>
    <t>(360)835-3371</t>
  </si>
  <si>
    <t>vicki.prendergast@mtpleasantschool.org</t>
  </si>
  <si>
    <t>Mount Vernon School District</t>
  </si>
  <si>
    <t>124 E LAWRENCE ST</t>
  </si>
  <si>
    <t>98273-2999</t>
  </si>
  <si>
    <t>Ismael  Vivanco</t>
  </si>
  <si>
    <t>(360)428-6181</t>
  </si>
  <si>
    <t>ivivanco@mvsd320.org</t>
  </si>
  <si>
    <t>Muckleshoot Indian Tribe</t>
  </si>
  <si>
    <t>15209 SE 376th St</t>
  </si>
  <si>
    <t>Atten:  Kay Turner</t>
  </si>
  <si>
    <t>John  Lombardi</t>
  </si>
  <si>
    <t>(253)931-6709</t>
  </si>
  <si>
    <t>john.lombardi@muckleshoottribalschool.org</t>
  </si>
  <si>
    <t>Mukilteo School District</t>
  </si>
  <si>
    <t>9401 SHARON DR</t>
  </si>
  <si>
    <t>EVERETT</t>
  </si>
  <si>
    <t>98204-2699</t>
  </si>
  <si>
    <t>Alison  Brynelson</t>
  </si>
  <si>
    <t>(425)356-1220</t>
  </si>
  <si>
    <t>BrynelsonAX@mukilteo.wednet.edu</t>
  </si>
  <si>
    <t>Naches Valley School District</t>
  </si>
  <si>
    <t>PO BOX 99</t>
  </si>
  <si>
    <t>NACHES</t>
  </si>
  <si>
    <t>98937-9744</t>
  </si>
  <si>
    <t>ROBERT  BOWMAN</t>
  </si>
  <si>
    <t>(509)653-2220</t>
  </si>
  <si>
    <t>RBOWMAN@NVSD.ORG</t>
  </si>
  <si>
    <t>Napavine School District</t>
  </si>
  <si>
    <t>PO BOX 840</t>
  </si>
  <si>
    <t>Napavine</t>
  </si>
  <si>
    <t>98565-0840</t>
  </si>
  <si>
    <t>SHANE  SCHUTZ</t>
  </si>
  <si>
    <t>(360)262-3303</t>
  </si>
  <si>
    <t>sschutz@napavineschools.org</t>
  </si>
  <si>
    <t>Naselle-Grays River Valley School District</t>
  </si>
  <si>
    <t>793 STATE ROUTE 4</t>
  </si>
  <si>
    <t>NASELLE</t>
  </si>
  <si>
    <t>98638-8541</t>
  </si>
  <si>
    <t>Lisa  Nelson</t>
  </si>
  <si>
    <t>(360)484-7121</t>
  </si>
  <si>
    <t>lnelson@naselleschools.org</t>
  </si>
  <si>
    <t>Nespelem School District #14</t>
  </si>
  <si>
    <t>PO BOX 291</t>
  </si>
  <si>
    <t>NESPELEM</t>
  </si>
  <si>
    <t>99155-0291</t>
  </si>
  <si>
    <t>Effie  Dean</t>
  </si>
  <si>
    <t>(509)634-4541</t>
  </si>
  <si>
    <t>edean@nsdeagles.org</t>
  </si>
  <si>
    <t>Newport School District</t>
  </si>
  <si>
    <t>NEWPORT</t>
  </si>
  <si>
    <t>99156-0070</t>
  </si>
  <si>
    <t>David E. Smith</t>
  </si>
  <si>
    <t>(509)447-3167 Ext.4501</t>
  </si>
  <si>
    <t>smithdave@newportgriz.com</t>
  </si>
  <si>
    <t>Nine Mile Falls School District</t>
  </si>
  <si>
    <t>10110 W CHARLES RD</t>
  </si>
  <si>
    <t>NINE MILE FALLS</t>
  </si>
  <si>
    <t>99026-8623</t>
  </si>
  <si>
    <t>Brian L Talbott</t>
  </si>
  <si>
    <t>(509)340-4303</t>
  </si>
  <si>
    <t>btalbott@9mile.org</t>
  </si>
  <si>
    <t>Nooksack Valley School District</t>
  </si>
  <si>
    <t>PO BOX 4307</t>
  </si>
  <si>
    <t>EVERSON</t>
  </si>
  <si>
    <t>98247-9232</t>
  </si>
  <si>
    <t>Mark  Johnson</t>
  </si>
  <si>
    <t>(360)988-4754</t>
  </si>
  <si>
    <t>mark.johnson@nooksackschools.org</t>
  </si>
  <si>
    <t>North Beach School District</t>
  </si>
  <si>
    <t>PO BOX 159</t>
  </si>
  <si>
    <t>OCEAN SHORES</t>
  </si>
  <si>
    <t>98569-9563</t>
  </si>
  <si>
    <t>Andrew E. Kelly</t>
  </si>
  <si>
    <t>(360)289-2447</t>
  </si>
  <si>
    <t>akelly@northbeachschools.org</t>
  </si>
  <si>
    <t>North Franklin School District</t>
  </si>
  <si>
    <t>PO BOX 829</t>
  </si>
  <si>
    <t>CONNELL</t>
  </si>
  <si>
    <t>99326-0829</t>
  </si>
  <si>
    <t>Jim   Jacobs</t>
  </si>
  <si>
    <t>(509)234-2021</t>
  </si>
  <si>
    <t>jjacobs@nfsd.org</t>
  </si>
  <si>
    <t>North Kitsap School District</t>
  </si>
  <si>
    <t>18360 Caldart Ave NE</t>
  </si>
  <si>
    <t>Poulsbo</t>
  </si>
  <si>
    <t>Dr. Laurynn  Evans</t>
  </si>
  <si>
    <t>(360)396-3001</t>
  </si>
  <si>
    <t>levans@nkschools.org</t>
  </si>
  <si>
    <t>North Mason School District</t>
  </si>
  <si>
    <t>250 East Campus Drive</t>
  </si>
  <si>
    <t>Belfair</t>
  </si>
  <si>
    <t>Dana  Rosenbach</t>
  </si>
  <si>
    <t>(360)277-2300</t>
  </si>
  <si>
    <t>drosenbach@northmasonschools.org</t>
  </si>
  <si>
    <t>North River School District</t>
  </si>
  <si>
    <t>2867 N RIVER RD</t>
  </si>
  <si>
    <t>98537-9743</t>
  </si>
  <si>
    <t>David  Pickering</t>
  </si>
  <si>
    <t>(360)532-3079</t>
  </si>
  <si>
    <t>dpickering@nr.k12.wa.us</t>
  </si>
  <si>
    <t>North Thurston Public Schools</t>
  </si>
  <si>
    <t>305 COLLEGE ST NE</t>
  </si>
  <si>
    <t>LACEY</t>
  </si>
  <si>
    <t>98516-5390</t>
  </si>
  <si>
    <t>Debra  Clemens</t>
  </si>
  <si>
    <t>(360)412-4413</t>
  </si>
  <si>
    <t>superintendent@nthurston.k12.wa.us</t>
  </si>
  <si>
    <t>Northport School District</t>
  </si>
  <si>
    <t>404 10TH ST</t>
  </si>
  <si>
    <t>PO Box 1280</t>
  </si>
  <si>
    <t>NORTHPORT</t>
  </si>
  <si>
    <t>99157-1280</t>
  </si>
  <si>
    <t>Don Patrick Baribault</t>
  </si>
  <si>
    <t>(509)732-4430</t>
  </si>
  <si>
    <t>dbaribault@northportschools.org</t>
  </si>
  <si>
    <t>Northshore School District</t>
  </si>
  <si>
    <t>3330 Monte Villa Parkway</t>
  </si>
  <si>
    <t>BOTHELL</t>
  </si>
  <si>
    <t>98021-8972</t>
  </si>
  <si>
    <t>Michelle  Reid</t>
  </si>
  <si>
    <t>(425)408-7701</t>
  </si>
  <si>
    <t>mreid@nsd.org</t>
  </si>
  <si>
    <t>Oak Harbor School District</t>
  </si>
  <si>
    <t>350 S OAK HARBOR ST</t>
  </si>
  <si>
    <t>OAK HARBOR</t>
  </si>
  <si>
    <t>98277-5015</t>
  </si>
  <si>
    <t>Lance  Gibbon</t>
  </si>
  <si>
    <t>(360)279-5008</t>
  </si>
  <si>
    <t>lgibbon@ohsd.net</t>
  </si>
  <si>
    <t>Oakesdale School District</t>
  </si>
  <si>
    <t>PO BOX 228</t>
  </si>
  <si>
    <t>OAKESDALE</t>
  </si>
  <si>
    <t>99158-0228</t>
  </si>
  <si>
    <t>Jake  Dingman</t>
  </si>
  <si>
    <t>(509)285-5296</t>
  </si>
  <si>
    <t>jdingman@gonighthawks.net</t>
  </si>
  <si>
    <t>Oakville School District</t>
  </si>
  <si>
    <t>PO BOX H</t>
  </si>
  <si>
    <t>OAKVILLE</t>
  </si>
  <si>
    <t>98568-0090</t>
  </si>
  <si>
    <t>Richard  Staley</t>
  </si>
  <si>
    <t>(360)273-0171</t>
  </si>
  <si>
    <t>rstaley@oakvilleschools.org</t>
  </si>
  <si>
    <t>Ocean Beach School District</t>
  </si>
  <si>
    <t>PO Box 778</t>
  </si>
  <si>
    <t>Long Beach</t>
  </si>
  <si>
    <t>98631-0778</t>
  </si>
  <si>
    <t>Amy  Huntley</t>
  </si>
  <si>
    <t>(360)642-3739</t>
  </si>
  <si>
    <t>amy.huntley@oceanbeachschools.org</t>
  </si>
  <si>
    <t>Ocosta School District</t>
  </si>
  <si>
    <t>2580 S MONTESANO ST</t>
  </si>
  <si>
    <t>WESTPORT</t>
  </si>
  <si>
    <t>98595-9746</t>
  </si>
  <si>
    <t>Heather  Sweet</t>
  </si>
  <si>
    <t>(360)268-9125 Ext.1000</t>
  </si>
  <si>
    <t>hsweet@ocosta.org</t>
  </si>
  <si>
    <t>Odessa School District</t>
  </si>
  <si>
    <t>PO BOX 248</t>
  </si>
  <si>
    <t>ODESSA</t>
  </si>
  <si>
    <t>99159-0248</t>
  </si>
  <si>
    <t>Dan  Read</t>
  </si>
  <si>
    <t>(509)982-2668</t>
  </si>
  <si>
    <t>readd@odessa.wednet.edu</t>
  </si>
  <si>
    <t>Okanogan School District</t>
  </si>
  <si>
    <t>PO BOX 592</t>
  </si>
  <si>
    <t>OKANOGAN</t>
  </si>
  <si>
    <t>98840-0592</t>
  </si>
  <si>
    <t>Ashley  Goetz</t>
  </si>
  <si>
    <t>(509)422-3629</t>
  </si>
  <si>
    <t>agoetz@oksd.wednet.edu</t>
  </si>
  <si>
    <t>Olympia School District</t>
  </si>
  <si>
    <t>111 BETHEL ST. NE</t>
  </si>
  <si>
    <t>Patrick  Murphy</t>
  </si>
  <si>
    <t>(360)596-6117</t>
  </si>
  <si>
    <t>pmurphy@osd.wednet.edu</t>
  </si>
  <si>
    <t>Omak School District</t>
  </si>
  <si>
    <t>PO BOX 833</t>
  </si>
  <si>
    <t>OMAK</t>
  </si>
  <si>
    <t>98841-9700</t>
  </si>
  <si>
    <t>Erik  Swanson</t>
  </si>
  <si>
    <t>(509)826-0320</t>
  </si>
  <si>
    <t>eswanson@omaksd.org</t>
  </si>
  <si>
    <t>Onalaska School District</t>
  </si>
  <si>
    <t>540 CARLISLE AVE</t>
  </si>
  <si>
    <t>ONALASKA</t>
  </si>
  <si>
    <t>98570-9654</t>
  </si>
  <si>
    <t>Jeff  Davis</t>
  </si>
  <si>
    <t>(360)978-4111</t>
  </si>
  <si>
    <t>jdavis@onysd.wednet.edu</t>
  </si>
  <si>
    <t>Onion Creek School District</t>
  </si>
  <si>
    <t>2006 LOTZE CREEK RD</t>
  </si>
  <si>
    <t>99114-8602</t>
  </si>
  <si>
    <t>Rebekah  Angus</t>
  </si>
  <si>
    <t>(509)732-4240</t>
  </si>
  <si>
    <t>rangus@ocsd30.org</t>
  </si>
  <si>
    <t>Orcas Island School District</t>
  </si>
  <si>
    <t>557 SCHOOL RD</t>
  </si>
  <si>
    <t>EASTSOUND</t>
  </si>
  <si>
    <t>98245-9457</t>
  </si>
  <si>
    <t>Eric   Webb</t>
  </si>
  <si>
    <t>(360)376-1501</t>
  </si>
  <si>
    <t>ewebb@orcas.k12.wa.us</t>
  </si>
  <si>
    <t>Orchard Prairie School District</t>
  </si>
  <si>
    <t>7626 N ORCHARD PRAIRIE RD</t>
  </si>
  <si>
    <t>99217-9766</t>
  </si>
  <si>
    <t>Howard  King</t>
  </si>
  <si>
    <t>(509)467-9517</t>
  </si>
  <si>
    <t>hking@orchardprairie.org</t>
  </si>
  <si>
    <t>Orient School District</t>
  </si>
  <si>
    <t>374 4th Ave</t>
  </si>
  <si>
    <t>ORIENT</t>
  </si>
  <si>
    <t>Sherry  Cowbrough</t>
  </si>
  <si>
    <t>(509)684-6873</t>
  </si>
  <si>
    <t>sherry.cowbrough@orientsd.org</t>
  </si>
  <si>
    <t>Orondo School District</t>
  </si>
  <si>
    <t>100 ORONDO SCHOOL RD</t>
  </si>
  <si>
    <t>ORONDO</t>
  </si>
  <si>
    <t>98843-9723</t>
  </si>
  <si>
    <t>Dr. Ismael  Vivanco</t>
  </si>
  <si>
    <t>(509)784-1333</t>
  </si>
  <si>
    <t>ivivanco@orondo.wednet.edu</t>
  </si>
  <si>
    <t>Oroville School District</t>
  </si>
  <si>
    <t>816 JUNIPER</t>
  </si>
  <si>
    <t>OROVILLE</t>
  </si>
  <si>
    <t>98844-0000</t>
  </si>
  <si>
    <t>Jeff  Hardesty</t>
  </si>
  <si>
    <t>(509)476-2281</t>
  </si>
  <si>
    <t>jeff.hardesty@oroville.wednet.edu</t>
  </si>
  <si>
    <t>Orting School District</t>
  </si>
  <si>
    <t>121 Whitesell St NE</t>
  </si>
  <si>
    <t>ORTING</t>
  </si>
  <si>
    <t>98360-8403</t>
  </si>
  <si>
    <t>Tony  Apostle</t>
  </si>
  <si>
    <t>(360)893-6500</t>
  </si>
  <si>
    <t>apostlet@orting.wednet.edu</t>
  </si>
  <si>
    <t>Othello School District</t>
  </si>
  <si>
    <t>1025 S 1st Ave</t>
  </si>
  <si>
    <t>OTHELLO</t>
  </si>
  <si>
    <t>99344-1463</t>
  </si>
  <si>
    <t>Chris  Hurst</t>
  </si>
  <si>
    <t>(509)488-2659</t>
  </si>
  <si>
    <t>churst@othelloschools.org</t>
  </si>
  <si>
    <t>Palisades School District</t>
  </si>
  <si>
    <t>1114 PALISADES RD</t>
  </si>
  <si>
    <t>PALISADES</t>
  </si>
  <si>
    <t>98845-9609</t>
  </si>
  <si>
    <t>Eric  Johnson</t>
  </si>
  <si>
    <t>(509)884-8071</t>
  </si>
  <si>
    <t>ericj@ncesd.org</t>
  </si>
  <si>
    <t>Palouse School District</t>
  </si>
  <si>
    <t>600 E ALDER ST</t>
  </si>
  <si>
    <t>PALOUSE</t>
  </si>
  <si>
    <t>99161-8780</t>
  </si>
  <si>
    <t>Calvin Leon Johnson</t>
  </si>
  <si>
    <t>(509)878-1921</t>
  </si>
  <si>
    <t>cjohnson@garpal.net</t>
  </si>
  <si>
    <t>Pasco School District</t>
  </si>
  <si>
    <t>1215 W LEWIS ST</t>
  </si>
  <si>
    <t>PASCO</t>
  </si>
  <si>
    <t>99301-5472</t>
  </si>
  <si>
    <t>Michelle I. Whitney</t>
  </si>
  <si>
    <t>(509)543-6700</t>
  </si>
  <si>
    <t>mwhitney@psd1.org</t>
  </si>
  <si>
    <t>Pateros School District</t>
  </si>
  <si>
    <t>PO BOX 98</t>
  </si>
  <si>
    <t>PATEROS</t>
  </si>
  <si>
    <t>98846-0098</t>
  </si>
  <si>
    <t>Greg  Goodnight</t>
  </si>
  <si>
    <t>(509)923-2751</t>
  </si>
  <si>
    <t>ggoodnight@pateros.org</t>
  </si>
  <si>
    <t>Paterson School District</t>
  </si>
  <si>
    <t>PO BOX 189</t>
  </si>
  <si>
    <t>PATERSON</t>
  </si>
  <si>
    <t>99345-0189</t>
  </si>
  <si>
    <t>Monica  Burnett</t>
  </si>
  <si>
    <t>(509)875-2601</t>
  </si>
  <si>
    <t>monicab@patersonschool.org</t>
  </si>
  <si>
    <t>Pe Ell School District</t>
  </si>
  <si>
    <t>PE ELL</t>
  </si>
  <si>
    <t>98572-0368</t>
  </si>
  <si>
    <t>(360)291-3244</t>
  </si>
  <si>
    <t>kmacdonald@peell.k12.wa.us</t>
  </si>
  <si>
    <t>Peninsula School District</t>
  </si>
  <si>
    <t>14015 62ND AVE NW</t>
  </si>
  <si>
    <t>GIG HARBOR</t>
  </si>
  <si>
    <t>98332-8698</t>
  </si>
  <si>
    <t>Arthur  Jarvis</t>
  </si>
  <si>
    <t>(253)530-1002</t>
  </si>
  <si>
    <t>jarvisa@psd401.net</t>
  </si>
  <si>
    <t>Pioneer School District</t>
  </si>
  <si>
    <t>112 E. Spencer Lake Road</t>
  </si>
  <si>
    <t>98584-7306</t>
  </si>
  <si>
    <t>Jill  Diehl</t>
  </si>
  <si>
    <t>(360)426-9115</t>
  </si>
  <si>
    <t>jdiehl@psd402.org</t>
  </si>
  <si>
    <t>Pomeroy School District</t>
  </si>
  <si>
    <t>PO BOX 950</t>
  </si>
  <si>
    <t>POMEROY</t>
  </si>
  <si>
    <t>99347-0950</t>
  </si>
  <si>
    <t>Rachel  Gwinn</t>
  </si>
  <si>
    <t>(509)843-3393</t>
  </si>
  <si>
    <t>rgwinn@psd.wednet.edu</t>
  </si>
  <si>
    <t>Port Angeles School District</t>
  </si>
  <si>
    <t>905 W 9TH ST</t>
  </si>
  <si>
    <t>PORT ANGELES</t>
  </si>
  <si>
    <t>98363-7275</t>
  </si>
  <si>
    <t>Martin A Brewer</t>
  </si>
  <si>
    <t>(360)457-8575</t>
  </si>
  <si>
    <t>mbrewer@portangelesschools.org</t>
  </si>
  <si>
    <t>Port Townsend School District</t>
  </si>
  <si>
    <t>1610 Blaine St.</t>
  </si>
  <si>
    <t>Port Townsend</t>
  </si>
  <si>
    <t>Sandra  Gessner-Crabtree</t>
  </si>
  <si>
    <t>(360)379-4501</t>
  </si>
  <si>
    <t>sgessner@ptschools.org</t>
  </si>
  <si>
    <t>Prescott School District</t>
  </si>
  <si>
    <t>PO Box 65</t>
  </si>
  <si>
    <t>PRESCOTT</t>
  </si>
  <si>
    <t>99348-0065</t>
  </si>
  <si>
    <t>Justin  Bradford</t>
  </si>
  <si>
    <t>(509)849-2217</t>
  </si>
  <si>
    <t>jbradford@prescott.k12.wa.us</t>
  </si>
  <si>
    <t>PRIDE Prep Charter School District</t>
  </si>
  <si>
    <t xml:space="preserve">811 E Sprague  </t>
  </si>
  <si>
    <t xml:space="preserve">Suite A </t>
  </si>
  <si>
    <t>Brenda  McDonald</t>
  </si>
  <si>
    <t>(509)994-6234</t>
  </si>
  <si>
    <t>brenda@prideprepschool.org</t>
  </si>
  <si>
    <t>Prosser School District</t>
  </si>
  <si>
    <t>1500 Grant Ave</t>
  </si>
  <si>
    <t>PROSSER</t>
  </si>
  <si>
    <t>Matthew  Ellis</t>
  </si>
  <si>
    <t>(509)786-3323</t>
  </si>
  <si>
    <t>matt.ellis@prosserschools.org</t>
  </si>
  <si>
    <t>Pullman School District</t>
  </si>
  <si>
    <t>240 SE DEXTER ST</t>
  </si>
  <si>
    <t>PULLMAN</t>
  </si>
  <si>
    <t>99163-3585</t>
  </si>
  <si>
    <t>Robert  Maxwell</t>
  </si>
  <si>
    <t>(509)332-3144</t>
  </si>
  <si>
    <t>rmaxwell@psd267.org</t>
  </si>
  <si>
    <t>Puyallup School District</t>
  </si>
  <si>
    <t>PUYALLUP</t>
  </si>
  <si>
    <t>98372-3220</t>
  </si>
  <si>
    <t>John A Polm Jr.</t>
  </si>
  <si>
    <t>(253)840-8950</t>
  </si>
  <si>
    <t>polmjja@puyallup.k12.wa.us</t>
  </si>
  <si>
    <t>Queets-Clearwater School District</t>
  </si>
  <si>
    <t>146000 HIGHWAY 101</t>
  </si>
  <si>
    <t>FORKS</t>
  </si>
  <si>
    <t>98331-9484</t>
  </si>
  <si>
    <t>Homer Lee Petty</t>
  </si>
  <si>
    <t>(360)962-2395</t>
  </si>
  <si>
    <t>lpetty@qcsd20.org</t>
  </si>
  <si>
    <t>Quilcene School District</t>
  </si>
  <si>
    <t>QUILCENE</t>
  </si>
  <si>
    <t>98376-0040</t>
  </si>
  <si>
    <t>Frank  Redmon</t>
  </si>
  <si>
    <t>(360)765-2902</t>
  </si>
  <si>
    <t>fredmon@qsd48.org</t>
  </si>
  <si>
    <t>Quileute Tribal School District</t>
  </si>
  <si>
    <t>40 Ocean Drive</t>
  </si>
  <si>
    <t>La Push</t>
  </si>
  <si>
    <t>Mark E Jacodson</t>
  </si>
  <si>
    <t>(360)374-5609</t>
  </si>
  <si>
    <t>mark.jacobson@quileutenation.org</t>
  </si>
  <si>
    <t>Quillayute Valley School District</t>
  </si>
  <si>
    <t>411 S Spartan Ave</t>
  </si>
  <si>
    <t>Diana   Reaume</t>
  </si>
  <si>
    <t>(360)374-6262</t>
  </si>
  <si>
    <t>diana.reaume@qvschools.org</t>
  </si>
  <si>
    <t>Quincy School District</t>
  </si>
  <si>
    <t>119 J ST SW</t>
  </si>
  <si>
    <t>QUINCY</t>
  </si>
  <si>
    <t>98848-1330</t>
  </si>
  <si>
    <t>John L Boyd</t>
  </si>
  <si>
    <t>(509)787-4571</t>
  </si>
  <si>
    <t>jboyd@qsd.wednet.edu</t>
  </si>
  <si>
    <t>Rainier Prep Charter School District</t>
  </si>
  <si>
    <t>10211 S 12th Ave</t>
  </si>
  <si>
    <t xml:space="preserve">Seattle </t>
  </si>
  <si>
    <t>M  O'Sullivan</t>
  </si>
  <si>
    <t>(206)494-5979</t>
  </si>
  <si>
    <t>mosullivan@rainierprep.org</t>
  </si>
  <si>
    <t>Rainier School District</t>
  </si>
  <si>
    <t>RAINIER</t>
  </si>
  <si>
    <t>98576-0098</t>
  </si>
  <si>
    <t>Bryon  Bahr</t>
  </si>
  <si>
    <t>(360)446-2207</t>
  </si>
  <si>
    <t>bahrb@rainier.wednet.edu</t>
  </si>
  <si>
    <t>Raymond School District</t>
  </si>
  <si>
    <t>1016 COMMERCIAL ST</t>
  </si>
  <si>
    <t>RAYMOND</t>
  </si>
  <si>
    <t>98577-2631</t>
  </si>
  <si>
    <t>Steve  Holland</t>
  </si>
  <si>
    <t>(360)942-3415</t>
  </si>
  <si>
    <t>sholland@raymondk12.org</t>
  </si>
  <si>
    <t>Reardan-Edwall School District</t>
  </si>
  <si>
    <t>PO BOX 225</t>
  </si>
  <si>
    <t>REARDAN</t>
  </si>
  <si>
    <t>99029-0225</t>
  </si>
  <si>
    <t>Renton School District</t>
  </si>
  <si>
    <t>300 SW 7TH ST</t>
  </si>
  <si>
    <t>RENTON</t>
  </si>
  <si>
    <t>Damien  Pattenaude</t>
  </si>
  <si>
    <t>(425)204-2341</t>
  </si>
  <si>
    <t>damien.pattenaude@rentonschools.us</t>
  </si>
  <si>
    <t>Republic School District</t>
  </si>
  <si>
    <t>30306 E HIGHWAY 20</t>
  </si>
  <si>
    <t>REPUBLIC</t>
  </si>
  <si>
    <t>99166-8746</t>
  </si>
  <si>
    <t>Kevin  Young</t>
  </si>
  <si>
    <t>(509)775-3173</t>
  </si>
  <si>
    <t>kyoung@republicsd.org</t>
  </si>
  <si>
    <t>Richland School District</t>
  </si>
  <si>
    <t>615 SNOW AVE</t>
  </si>
  <si>
    <t>RICHLAND</t>
  </si>
  <si>
    <t>99352-3899</t>
  </si>
  <si>
    <t>Shelley  Redinger</t>
  </si>
  <si>
    <t>(509)967-6001</t>
  </si>
  <si>
    <t>Shelley.Redinger@rsd.edu</t>
  </si>
  <si>
    <t>Ridgefield School District</t>
  </si>
  <si>
    <t>510 PIONEER STREET</t>
  </si>
  <si>
    <t>RIDGEFIELD</t>
  </si>
  <si>
    <t>98642-9088</t>
  </si>
  <si>
    <t>Nathan  McCann</t>
  </si>
  <si>
    <t>(360)619-1302</t>
  </si>
  <si>
    <t>nathan.mccann@ridgefieldsd.org</t>
  </si>
  <si>
    <t>Ritzville School District</t>
  </si>
  <si>
    <t>209 E WELLSANDT RD</t>
  </si>
  <si>
    <t>RITZVILLE</t>
  </si>
  <si>
    <t>99169-1600</t>
  </si>
  <si>
    <t>(509)659-1660</t>
  </si>
  <si>
    <t>Riverside School District</t>
  </si>
  <si>
    <t>34515 N NEWPORT HWY</t>
  </si>
  <si>
    <t>CHATTAROY</t>
  </si>
  <si>
    <t>99003-7706</t>
  </si>
  <si>
    <t>Ken  Russell</t>
  </si>
  <si>
    <t>(509)464-8201</t>
  </si>
  <si>
    <t>ken.russell@rsdmail.org</t>
  </si>
  <si>
    <t>Riverview School District</t>
  </si>
  <si>
    <t>PO Box 519</t>
  </si>
  <si>
    <t>DUVALL</t>
  </si>
  <si>
    <t>Anthony Lloyd Smith</t>
  </si>
  <si>
    <t>(425)844-4504</t>
  </si>
  <si>
    <t>smitha@rsd407.org</t>
  </si>
  <si>
    <t>Rochester School District</t>
  </si>
  <si>
    <t>10140 HIGHWAY 12 SW</t>
  </si>
  <si>
    <t>ROCHESTER</t>
  </si>
  <si>
    <t>98579-9601</t>
  </si>
  <si>
    <t>Kimberly M. Fry</t>
  </si>
  <si>
    <t>(360)273-5536</t>
  </si>
  <si>
    <t>kfry@rochester.wednet.edu</t>
  </si>
  <si>
    <t>Roosevelt School District</t>
  </si>
  <si>
    <t>ROOSEVELT</t>
  </si>
  <si>
    <t>99356-0248</t>
  </si>
  <si>
    <t>(509)384-5462</t>
  </si>
  <si>
    <t>twhitmor@esd112.wednet.edu</t>
  </si>
  <si>
    <t>Rosalia School District</t>
  </si>
  <si>
    <t>916 S JOSEPHINE AVE</t>
  </si>
  <si>
    <t>ROSALIA</t>
  </si>
  <si>
    <t>99170-9550</t>
  </si>
  <si>
    <t>Richard  Linehan</t>
  </si>
  <si>
    <t>(509)523-3061</t>
  </si>
  <si>
    <t>rlinehan@rosaliaschools.org</t>
  </si>
  <si>
    <t>Royal School District</t>
  </si>
  <si>
    <t>PO Box 486</t>
  </si>
  <si>
    <t>Royal City</t>
  </si>
  <si>
    <t>99357-0486</t>
  </si>
  <si>
    <t>Roger  Trail</t>
  </si>
  <si>
    <t>(509)346-2222</t>
  </si>
  <si>
    <t>rtrail@royalsd.org</t>
  </si>
  <si>
    <t>San Juan Island School District</t>
  </si>
  <si>
    <t>FRIDAY HARBOR</t>
  </si>
  <si>
    <t>98250-0458</t>
  </si>
  <si>
    <t>Calvin Frederick Woods</t>
  </si>
  <si>
    <t>(360)370-7905</t>
  </si>
  <si>
    <t>fredwoods@sjisd.org</t>
  </si>
  <si>
    <t>Satsop School District</t>
  </si>
  <si>
    <t>PO BOX 96</t>
  </si>
  <si>
    <t>SATSOP</t>
  </si>
  <si>
    <t>98583-0096</t>
  </si>
  <si>
    <t>Marsha  Hendrick</t>
  </si>
  <si>
    <t>(360)482-5330</t>
  </si>
  <si>
    <t>mhendrick.satsop@gmail.com</t>
  </si>
  <si>
    <t>Seattle Public Schools</t>
  </si>
  <si>
    <t>PO BOX 34165</t>
  </si>
  <si>
    <t>SEATTLE</t>
  </si>
  <si>
    <t>98124-1165</t>
  </si>
  <si>
    <t>Denise  Juneau</t>
  </si>
  <si>
    <t>(206)252-0180</t>
  </si>
  <si>
    <t>superintendent@seattleschools.org</t>
  </si>
  <si>
    <t>Sedro-Woolley School District</t>
  </si>
  <si>
    <t>801 TRAIL RD</t>
  </si>
  <si>
    <t>SEDRO WOOLLEY</t>
  </si>
  <si>
    <t>98284-9387</t>
  </si>
  <si>
    <t>Phil  Brockman</t>
  </si>
  <si>
    <t>(360)855-3500</t>
  </si>
  <si>
    <t>pbrockman@swsd.k12.wa.us</t>
  </si>
  <si>
    <t>Selah School District</t>
  </si>
  <si>
    <t xml:space="preserve">316 W NACHES AVE </t>
  </si>
  <si>
    <t>SELAH</t>
  </si>
  <si>
    <t>98942-1117</t>
  </si>
  <si>
    <t>Shane  Backlund</t>
  </si>
  <si>
    <t>(509)698-8002</t>
  </si>
  <si>
    <t>ShaneBacklund@selah.k12.wa.us</t>
  </si>
  <si>
    <t>Selkirk School District</t>
  </si>
  <si>
    <t>PO BOX 129</t>
  </si>
  <si>
    <t>METALINE FALLS</t>
  </si>
  <si>
    <t>99153-0129</t>
  </si>
  <si>
    <t>Nancy  Lotze</t>
  </si>
  <si>
    <t>(509)446-2951</t>
  </si>
  <si>
    <t>nlotze@selkirkschools.org</t>
  </si>
  <si>
    <t>Sequim School District</t>
  </si>
  <si>
    <t>503 N SEQUIM AVE</t>
  </si>
  <si>
    <t>SEQUIM</t>
  </si>
  <si>
    <t>98382-3161</t>
  </si>
  <si>
    <t>Robert   Clark</t>
  </si>
  <si>
    <t>(360)582-3260</t>
  </si>
  <si>
    <t>rclark@sequimschools.org</t>
  </si>
  <si>
    <t>Shaw Island School District</t>
  </si>
  <si>
    <t>PO BOX 426</t>
  </si>
  <si>
    <t>SHAW ISLAND</t>
  </si>
  <si>
    <t>98286-0426</t>
  </si>
  <si>
    <t>Jennifer  Swanson</t>
  </si>
  <si>
    <t>(360)468-2570</t>
  </si>
  <si>
    <t>jswanson@shaw.k12.wa.us</t>
  </si>
  <si>
    <t>Shelton School District</t>
  </si>
  <si>
    <t>700 S 1ST ST</t>
  </si>
  <si>
    <t>98584-3602</t>
  </si>
  <si>
    <t>Alex  Apostle</t>
  </si>
  <si>
    <t>(360)426-8231</t>
  </si>
  <si>
    <t>aapostle@sheltonschools.org</t>
  </si>
  <si>
    <t>Shoreline School District</t>
  </si>
  <si>
    <t>18560 1ST AVE NE</t>
  </si>
  <si>
    <t>SHORELINE</t>
  </si>
  <si>
    <t>98155-2118</t>
  </si>
  <si>
    <t>Rebecca Lee Miner</t>
  </si>
  <si>
    <t>(206)393-4203</t>
  </si>
  <si>
    <t>rebecca.miner@shorelineschools.org</t>
  </si>
  <si>
    <t>Skamania School District</t>
  </si>
  <si>
    <t>122 BUTLER LOOP RD</t>
  </si>
  <si>
    <t>SKAMANIA</t>
  </si>
  <si>
    <t>98648-6021</t>
  </si>
  <si>
    <t>Ralph H. Pruitt</t>
  </si>
  <si>
    <t>(509)427-8239</t>
  </si>
  <si>
    <t>rpruitt@skamania.k12.wa.us</t>
  </si>
  <si>
    <t>Skykomish School District</t>
  </si>
  <si>
    <t>PO BOX 325</t>
  </si>
  <si>
    <t>SKYKOMISH</t>
  </si>
  <si>
    <t>98288-0325</t>
  </si>
  <si>
    <t>Thomas L Jay</t>
  </si>
  <si>
    <t>(360)677-2623</t>
  </si>
  <si>
    <t>tjay@skykomish.wednet.edu</t>
  </si>
  <si>
    <t>Snohomish School District</t>
  </si>
  <si>
    <t>1601 AVENUE D</t>
  </si>
  <si>
    <t>SNOHOMISH</t>
  </si>
  <si>
    <t>98290-1799</t>
  </si>
  <si>
    <t>Kent  Kultgen</t>
  </si>
  <si>
    <t>(360)563-7280</t>
  </si>
  <si>
    <t>Kent.Kultgen@sno.wednet.edu</t>
  </si>
  <si>
    <t>Snoqualmie Valley School District</t>
  </si>
  <si>
    <t>PO BOX 400</t>
  </si>
  <si>
    <t>SNOQUALMIE</t>
  </si>
  <si>
    <t>98065-0400</t>
  </si>
  <si>
    <t>Robert W Manahan</t>
  </si>
  <si>
    <t>(425)831-8000</t>
  </si>
  <si>
    <t>manahanr@svsd410.org</t>
  </si>
  <si>
    <t>Soap Lake School District</t>
  </si>
  <si>
    <t>410 GINKGO ST S</t>
  </si>
  <si>
    <t>SOAP LAKE</t>
  </si>
  <si>
    <t>98851-0158</t>
  </si>
  <si>
    <t>Sunshine  Pray</t>
  </si>
  <si>
    <t>(509)246-1822</t>
  </si>
  <si>
    <t>spray@slschools.org</t>
  </si>
  <si>
    <t>SOAR Academy Charter District</t>
  </si>
  <si>
    <t>2136 Martin Luther King Jr Way</t>
  </si>
  <si>
    <t>Lihi  Rosenthal</t>
  </si>
  <si>
    <t>(510)326-3844</t>
  </si>
  <si>
    <t>lrosenthal@soaracademies.org</t>
  </si>
  <si>
    <t>South Bend School District</t>
  </si>
  <si>
    <t>PO BOX 437</t>
  </si>
  <si>
    <t>SOUTH BEND</t>
  </si>
  <si>
    <t>98586-0437</t>
  </si>
  <si>
    <t>Jon  Tienhaara</t>
  </si>
  <si>
    <t>(360)875-6041</t>
  </si>
  <si>
    <t>jtienhaa@southbendschools.org</t>
  </si>
  <si>
    <t>South Kitsap School District</t>
  </si>
  <si>
    <t>2689 HOOVER AVE SE</t>
  </si>
  <si>
    <t>PORT ORCHARD</t>
  </si>
  <si>
    <t>98366-3013</t>
  </si>
  <si>
    <t>Tim  Winter</t>
  </si>
  <si>
    <t>(360)874-7000</t>
  </si>
  <si>
    <t>winter@skschools.org</t>
  </si>
  <si>
    <t>South Whidbey School District</t>
  </si>
  <si>
    <t>5520 Maxwelton Road</t>
  </si>
  <si>
    <t>Langley</t>
  </si>
  <si>
    <t>Josephine  Moccia</t>
  </si>
  <si>
    <t>(360)221-6808 Ext.2221</t>
  </si>
  <si>
    <t>jmoccia@sw.wednet.edu</t>
  </si>
  <si>
    <t>Southside School District</t>
  </si>
  <si>
    <t>161 SE COLLIER RD</t>
  </si>
  <si>
    <t>98584-8367</t>
  </si>
  <si>
    <t>Doris C Bolender</t>
  </si>
  <si>
    <t>(360)426-8437</t>
  </si>
  <si>
    <t>DBolender@southsideschool.org</t>
  </si>
  <si>
    <t>Spokane International Academy</t>
  </si>
  <si>
    <t>777 E Magnesium Rd</t>
  </si>
  <si>
    <t>Spokane School District</t>
  </si>
  <si>
    <t>200 N BERNARD ST</t>
  </si>
  <si>
    <t>99201-0282</t>
  </si>
  <si>
    <t>Adam  Swinyard</t>
  </si>
  <si>
    <t>(509)354-7364</t>
  </si>
  <si>
    <t>AdamSw@SpokaneSchools.org</t>
  </si>
  <si>
    <t>Sprague School District</t>
  </si>
  <si>
    <t>PO BOX 305</t>
  </si>
  <si>
    <t>SPRAGUE</t>
  </si>
  <si>
    <t>99032-0305</t>
  </si>
  <si>
    <t>William  Ressel</t>
  </si>
  <si>
    <t>(509)257-2511</t>
  </si>
  <si>
    <t>bressel@sprague.wednet.edu</t>
  </si>
  <si>
    <t>St. John School District</t>
  </si>
  <si>
    <t>301 W NOB HL</t>
  </si>
  <si>
    <t>SAINT JOHN</t>
  </si>
  <si>
    <t>99171-0058</t>
  </si>
  <si>
    <t>Stanwood-Camano School District</t>
  </si>
  <si>
    <t>26920 Pioneer Highway</t>
  </si>
  <si>
    <t>Stanwood</t>
  </si>
  <si>
    <t>98292-9548</t>
  </si>
  <si>
    <t>Jean  Shumate</t>
  </si>
  <si>
    <t>(360)629-1200</t>
  </si>
  <si>
    <t>jshumate@stanwood.wednet.edu</t>
  </si>
  <si>
    <t>Star School District No. 054</t>
  </si>
  <si>
    <t>P. O. Box 404</t>
  </si>
  <si>
    <t>Mesa</t>
  </si>
  <si>
    <t>Gregg  Taylor</t>
  </si>
  <si>
    <t>(509)547-2704</t>
  </si>
  <si>
    <t>gtaylor@starsd.org</t>
  </si>
  <si>
    <t>Starbuck School District</t>
  </si>
  <si>
    <t>STARBUCK</t>
  </si>
  <si>
    <t>99359-0188</t>
  </si>
  <si>
    <t>Laura  Christian</t>
  </si>
  <si>
    <t>(509)399-2381</t>
  </si>
  <si>
    <t>lchristian@starbuck.k12.wa.us</t>
  </si>
  <si>
    <t>Stehekin School District</t>
  </si>
  <si>
    <t>STEHEKIN</t>
  </si>
  <si>
    <t>98852-0037</t>
  </si>
  <si>
    <t>Michelle  Price</t>
  </si>
  <si>
    <t>(509)665-2628</t>
  </si>
  <si>
    <t>michellep@ncesd.org</t>
  </si>
  <si>
    <t>Steilacoom Hist. School District</t>
  </si>
  <si>
    <t>511 CHAMBERS ST</t>
  </si>
  <si>
    <t>STEILACOOM</t>
  </si>
  <si>
    <t>98388-3311</t>
  </si>
  <si>
    <t>Kathi  Weight</t>
  </si>
  <si>
    <t>(253)983-2200</t>
  </si>
  <si>
    <t>kweight@steilacoom.k12.wa.us</t>
  </si>
  <si>
    <t>Steptoe School District</t>
  </si>
  <si>
    <t>PO BOX 138</t>
  </si>
  <si>
    <t>Steptoe</t>
  </si>
  <si>
    <t>99174-3138</t>
  </si>
  <si>
    <t>Glenn K Frizzell</t>
  </si>
  <si>
    <t>(509)397-3119</t>
  </si>
  <si>
    <t>gfrizz@aol.com</t>
  </si>
  <si>
    <t>Stevenson-Carson School District</t>
  </si>
  <si>
    <t>PO BOX 850</t>
  </si>
  <si>
    <t>STEVENSON</t>
  </si>
  <si>
    <t>98648-0850</t>
  </si>
  <si>
    <t>Ingrid  Colvard</t>
  </si>
  <si>
    <t>(509)427-5674</t>
  </si>
  <si>
    <t>colvardi@scsd303.org</t>
  </si>
  <si>
    <t>Sultan School District</t>
  </si>
  <si>
    <t>514 4th Street</t>
  </si>
  <si>
    <t>SULTAN</t>
  </si>
  <si>
    <t>98294-9474</t>
  </si>
  <si>
    <t>Dan  Chaplik</t>
  </si>
  <si>
    <t>(360)793-9800</t>
  </si>
  <si>
    <t>dan.chaplik@sultan.k12.wa.us</t>
  </si>
  <si>
    <t>Summit Public School: Atlas</t>
  </si>
  <si>
    <t>9601 35th Ave SW</t>
  </si>
  <si>
    <t>Kate  Gottfredson</t>
  </si>
  <si>
    <t>(602)327-9307</t>
  </si>
  <si>
    <t>kgottfredson@summitps.org</t>
  </si>
  <si>
    <t>Summit Public School: Olympus</t>
  </si>
  <si>
    <t>409 Puyallup Avenue</t>
  </si>
  <si>
    <t>Summit Public School: Sierra</t>
  </si>
  <si>
    <t>1025 S King Street</t>
  </si>
  <si>
    <t>Summit Valley School District</t>
  </si>
  <si>
    <t>2360 ADDY GIFFORD RD</t>
  </si>
  <si>
    <t>ADDY</t>
  </si>
  <si>
    <t>99101-9703</t>
  </si>
  <si>
    <t>Kristina  Allen</t>
  </si>
  <si>
    <t>(509)935-6362</t>
  </si>
  <si>
    <t>kallen@svalley.k12.wa.us</t>
  </si>
  <si>
    <t>Sumner School District</t>
  </si>
  <si>
    <t>1202 WOOD AVE</t>
  </si>
  <si>
    <t>SUMNER</t>
  </si>
  <si>
    <t>98390-1933</t>
  </si>
  <si>
    <t>Laurie  Dent</t>
  </si>
  <si>
    <t>(253)891-6080</t>
  </si>
  <si>
    <t>laurie_Dent@sumnersd.org</t>
  </si>
  <si>
    <t>Sunnyside School District</t>
  </si>
  <si>
    <t>1110 S 6th St</t>
  </si>
  <si>
    <t>Sunnyside</t>
  </si>
  <si>
    <t>98944-2197</t>
  </si>
  <si>
    <t>Jon Kevin McKay</t>
  </si>
  <si>
    <t>(509)837-5851</t>
  </si>
  <si>
    <t>kevin.mckay@sunnysideschools.org</t>
  </si>
  <si>
    <t>Suquamish Tribal Education Department</t>
  </si>
  <si>
    <t>16301 Creative Dr NW</t>
  </si>
  <si>
    <t>Joe  Davalos</t>
  </si>
  <si>
    <t>(360)394-8675</t>
  </si>
  <si>
    <t>jdavalos@suquamish.nsn.us</t>
  </si>
  <si>
    <t>Tacoma School District</t>
  </si>
  <si>
    <t>PO BOX 1357</t>
  </si>
  <si>
    <t>98401-1357</t>
  </si>
  <si>
    <t>Carla  Santorno</t>
  </si>
  <si>
    <t>(253)571-1010</t>
  </si>
  <si>
    <t>Csantor@tacoma.k12.wa.us</t>
  </si>
  <si>
    <t>Taholah School District</t>
  </si>
  <si>
    <t>PO BOX 249</t>
  </si>
  <si>
    <t>TAHOLAH</t>
  </si>
  <si>
    <t>98587-0249</t>
  </si>
  <si>
    <t>Kathleen  Werner</t>
  </si>
  <si>
    <t>(360)276-4780</t>
  </si>
  <si>
    <t>kwerner@taholah.org</t>
  </si>
  <si>
    <t>Tahoma School District</t>
  </si>
  <si>
    <t>25720 MAPLE VALLEY BLK DIAM RD</t>
  </si>
  <si>
    <t>MAPLE VALLEY</t>
  </si>
  <si>
    <t>98038-8313</t>
  </si>
  <si>
    <t>Tekoa School District</t>
  </si>
  <si>
    <t>PO BOX 869</t>
  </si>
  <si>
    <t>TEKOA</t>
  </si>
  <si>
    <t>99033-0869</t>
  </si>
  <si>
    <t>Mark  Heid</t>
  </si>
  <si>
    <t>(509)284-3281</t>
  </si>
  <si>
    <t>mheid@tekoasd.org</t>
  </si>
  <si>
    <t>Tenino School District</t>
  </si>
  <si>
    <t>PO BOX 4024</t>
  </si>
  <si>
    <t>TENINO</t>
  </si>
  <si>
    <t>98589-4024</t>
  </si>
  <si>
    <t>Joseph  Belmonte</t>
  </si>
  <si>
    <t>(360)264-3400</t>
  </si>
  <si>
    <t>belmontej@tenino.k12.wa.us</t>
  </si>
  <si>
    <t>Thorp School District</t>
  </si>
  <si>
    <t>PO BOX 150</t>
  </si>
  <si>
    <t>THORP</t>
  </si>
  <si>
    <t>98946-0150</t>
  </si>
  <si>
    <t>Andrew  Perkins</t>
  </si>
  <si>
    <t>(509)964-2107</t>
  </si>
  <si>
    <t>perkinsa@THORPSCHOOLS.ORG</t>
  </si>
  <si>
    <t>Toledo School District</t>
  </si>
  <si>
    <t>PO BOX 469</t>
  </si>
  <si>
    <t>TOLEDO</t>
  </si>
  <si>
    <t>98591-0469</t>
  </si>
  <si>
    <t>Chris  Rust</t>
  </si>
  <si>
    <t>(360)864-6325</t>
  </si>
  <si>
    <t>crust@toledoschools.us</t>
  </si>
  <si>
    <t>Tonasket School District</t>
  </si>
  <si>
    <t>35 DO HIGHWAY 20 EAST</t>
  </si>
  <si>
    <t>TONASKET</t>
  </si>
  <si>
    <t>98855-9601</t>
  </si>
  <si>
    <t>Steven  McCullough</t>
  </si>
  <si>
    <t>(509)486-2126</t>
  </si>
  <si>
    <t>smccullough@tonasket.wednet.edu</t>
  </si>
  <si>
    <t>Toppenish School District</t>
  </si>
  <si>
    <t>306 BOLIN DR</t>
  </si>
  <si>
    <t>TOPPENISH</t>
  </si>
  <si>
    <t>98948-1644</t>
  </si>
  <si>
    <t>John M. Cerna</t>
  </si>
  <si>
    <t>(509)865-8155</t>
  </si>
  <si>
    <t>jcerna@toppenish.wednet.edu</t>
  </si>
  <si>
    <t>Touchet School District</t>
  </si>
  <si>
    <t>P.O. Box 135</t>
  </si>
  <si>
    <t>TOUCHET</t>
  </si>
  <si>
    <t>99360-9533</t>
  </si>
  <si>
    <t>Toutle Lake School District</t>
  </si>
  <si>
    <t>5050 SPIRIT LAKE HWY</t>
  </si>
  <si>
    <t>TOUTLE</t>
  </si>
  <si>
    <t>98649-9701</t>
  </si>
  <si>
    <t>Bob  Garrett</t>
  </si>
  <si>
    <t>(360)274-6182</t>
  </si>
  <si>
    <t>bgarrett@toutlesd.org</t>
  </si>
  <si>
    <t>Trout Lake School District</t>
  </si>
  <si>
    <t>PO Box 488</t>
  </si>
  <si>
    <t>TROUT LAKE</t>
  </si>
  <si>
    <t>98650-9735</t>
  </si>
  <si>
    <t>Crystal   Lanz</t>
  </si>
  <si>
    <t>(509)395-2571</t>
  </si>
  <si>
    <t>c.lanz@tlschool.net</t>
  </si>
  <si>
    <t>Tukwila School District</t>
  </si>
  <si>
    <t>4640 S 144TH ST</t>
  </si>
  <si>
    <t>TUKWILA</t>
  </si>
  <si>
    <t>98168-4134</t>
  </si>
  <si>
    <t>Lester  Herndon</t>
  </si>
  <si>
    <t>(206)901-8000</t>
  </si>
  <si>
    <t>herndonf@tukwila.wednet.edu</t>
  </si>
  <si>
    <t>Tumwater School District</t>
  </si>
  <si>
    <t>621 LINWOOD AVE SW</t>
  </si>
  <si>
    <t>TUMWATER</t>
  </si>
  <si>
    <t>98512-8499</t>
  </si>
  <si>
    <t>Sean  Dotson</t>
  </si>
  <si>
    <t>(360)709-7000</t>
  </si>
  <si>
    <t>sean.dotson@tumwater.k12.wa.us</t>
  </si>
  <si>
    <t>Union Gap School District</t>
  </si>
  <si>
    <t>3201 4th Street</t>
  </si>
  <si>
    <t>UNION GAP</t>
  </si>
  <si>
    <t>98903-1894</t>
  </si>
  <si>
    <t>Lisa  Gredvig</t>
  </si>
  <si>
    <t>(509)248-3966</t>
  </si>
  <si>
    <t>lgredvig@uniongap.org</t>
  </si>
  <si>
    <t>University Place School District</t>
  </si>
  <si>
    <t>3717 GRANDVIEW DR W</t>
  </si>
  <si>
    <t>UNIVERSITY PLACE</t>
  </si>
  <si>
    <t>98466-2138</t>
  </si>
  <si>
    <t>Jeff  Chamberlin</t>
  </si>
  <si>
    <t>(253)566-5600</t>
  </si>
  <si>
    <t>jchamberlin@upsd83.org</t>
  </si>
  <si>
    <t>Valley School District</t>
  </si>
  <si>
    <t>3030 Huffman Road</t>
  </si>
  <si>
    <t>Valley</t>
  </si>
  <si>
    <t>Ben  Ferney</t>
  </si>
  <si>
    <t>(509)937-2791</t>
  </si>
  <si>
    <t>ben.ferney@valleysd.org</t>
  </si>
  <si>
    <t>Vancouver School District</t>
  </si>
  <si>
    <t>PO BOX 8937</t>
  </si>
  <si>
    <t>98661-5683</t>
  </si>
  <si>
    <t>Steven T Webb</t>
  </si>
  <si>
    <t>(360)313-1200</t>
  </si>
  <si>
    <t>steven.webb@vansd.org</t>
  </si>
  <si>
    <t>Vashon Island School District</t>
  </si>
  <si>
    <t>P O Box 547</t>
  </si>
  <si>
    <t>VASHON</t>
  </si>
  <si>
    <t>98070-0547</t>
  </si>
  <si>
    <t>Slade  McSheehy</t>
  </si>
  <si>
    <t>(206)463-8535</t>
  </si>
  <si>
    <t>smcsheehy@vashonsd.org</t>
  </si>
  <si>
    <t>WA HE LUT Indian School Agency</t>
  </si>
  <si>
    <t>11110 Conine Ave SE</t>
  </si>
  <si>
    <t>Olympia</t>
  </si>
  <si>
    <t>Harvey  Whitford</t>
  </si>
  <si>
    <t>(253)691-5018</t>
  </si>
  <si>
    <t>harvey.whitford@bie.edu</t>
  </si>
  <si>
    <t>Wahkiakum School District</t>
  </si>
  <si>
    <t>CATHLAMET</t>
  </si>
  <si>
    <t>98612-0398</t>
  </si>
  <si>
    <t>Brent  Freeman</t>
  </si>
  <si>
    <t>(360)795-3971</t>
  </si>
  <si>
    <t>bfreeman@wahksd.k12.wa.us</t>
  </si>
  <si>
    <t>Wahluke School District</t>
  </si>
  <si>
    <t>PO BOX 907</t>
  </si>
  <si>
    <t>MATTAWA</t>
  </si>
  <si>
    <t>99349-0952</t>
  </si>
  <si>
    <t>Andrew   Harlow</t>
  </si>
  <si>
    <t>(509)932-4565</t>
  </si>
  <si>
    <t>anharlow@wahluke.net</t>
  </si>
  <si>
    <t>Waitsburg School District</t>
  </si>
  <si>
    <t>WAITSBURG</t>
  </si>
  <si>
    <t>99361-0217</t>
  </si>
  <si>
    <t>Mark  Pickel</t>
  </si>
  <si>
    <t>(509)337-6301</t>
  </si>
  <si>
    <t>mpickel@waitsburgsd.org</t>
  </si>
  <si>
    <t>Walla Walla Public Schools</t>
  </si>
  <si>
    <t>364 S PARK ST</t>
  </si>
  <si>
    <t>WALLA WALLA</t>
  </si>
  <si>
    <t>99362-3249</t>
  </si>
  <si>
    <t>WADE  SMITH</t>
  </si>
  <si>
    <t>(509)526-6715</t>
  </si>
  <si>
    <t>wsmith@wwps.org</t>
  </si>
  <si>
    <t>Wapato School District</t>
  </si>
  <si>
    <t>212 W 3RD ST</t>
  </si>
  <si>
    <t>P O BOX 38</t>
  </si>
  <si>
    <t>WAPATO</t>
  </si>
  <si>
    <t>98951-1308</t>
  </si>
  <si>
    <t>EZEQUIEL (Kelly)  Garza</t>
  </si>
  <si>
    <t>(509)877-4181</t>
  </si>
  <si>
    <t>kellyg@wapatosd.org</t>
  </si>
  <si>
    <t>Warden School District</t>
  </si>
  <si>
    <t>101 W BECK WAY</t>
  </si>
  <si>
    <t>WARDEN</t>
  </si>
  <si>
    <t>98857-9401</t>
  </si>
  <si>
    <t>David   LaBounty</t>
  </si>
  <si>
    <t>(509)349-2366</t>
  </si>
  <si>
    <t>dlabounty@warden.wednet.edu</t>
  </si>
  <si>
    <t>Washougal School District</t>
  </si>
  <si>
    <t>4855 Evergreen Way</t>
  </si>
  <si>
    <t>98671-9176</t>
  </si>
  <si>
    <t>Mary  Templeton</t>
  </si>
  <si>
    <t>(360)954-3005</t>
  </si>
  <si>
    <t>mary.templeton@washougalsd.org</t>
  </si>
  <si>
    <t>Washtucna School District</t>
  </si>
  <si>
    <t>730 East Booth Avenue</t>
  </si>
  <si>
    <t>WASHTUCNA</t>
  </si>
  <si>
    <t>99371-0688</t>
  </si>
  <si>
    <t>(509)646-3237</t>
  </si>
  <si>
    <t>tspear@tucna.wednet.edu</t>
  </si>
  <si>
    <t>Waterville School District</t>
  </si>
  <si>
    <t>PO BOX 490</t>
  </si>
  <si>
    <t>WATERVILLE</t>
  </si>
  <si>
    <t>98858-0490</t>
  </si>
  <si>
    <t>Tabatha  Mires</t>
  </si>
  <si>
    <t>(509)888-5591</t>
  </si>
  <si>
    <t>tmires@waterville.wednet.edu</t>
  </si>
  <si>
    <t>Wellpinit School District</t>
  </si>
  <si>
    <t>PO BOX 390</t>
  </si>
  <si>
    <t>WELLPINIT</t>
  </si>
  <si>
    <t>99040-9700</t>
  </si>
  <si>
    <t>John  Adkins</t>
  </si>
  <si>
    <t>(509)258-4535</t>
  </si>
  <si>
    <t>jadkins@wellpinit.org</t>
  </si>
  <si>
    <t>Wenatchee School District</t>
  </si>
  <si>
    <t>PO BOX 1767</t>
  </si>
  <si>
    <t>WENATCHEE</t>
  </si>
  <si>
    <t>98801-1999</t>
  </si>
  <si>
    <t>Paul  Gordon</t>
  </si>
  <si>
    <t>(509)663-8161</t>
  </si>
  <si>
    <t>gordon.paul@wenatcheeschools.org</t>
  </si>
  <si>
    <t>West Valley School District (Spokane)</t>
  </si>
  <si>
    <t>PO BOX 11739</t>
  </si>
  <si>
    <t>99212-2245</t>
  </si>
  <si>
    <t>Kyle  Rydell</t>
  </si>
  <si>
    <t>(509)924-2150</t>
  </si>
  <si>
    <t>kyle.rydell@wvsd.org</t>
  </si>
  <si>
    <t>West Valley School District (Yakima)</t>
  </si>
  <si>
    <t>8902 ZIER RD</t>
  </si>
  <si>
    <t>98908-9240</t>
  </si>
  <si>
    <t>MICHAEL LEE BROPHY</t>
  </si>
  <si>
    <t>(509)972-6005</t>
  </si>
  <si>
    <t>brophym@wvsd208.org</t>
  </si>
  <si>
    <t>Whatcom Intergenerational High School</t>
  </si>
  <si>
    <t>431 N State Street</t>
  </si>
  <si>
    <t>#2</t>
  </si>
  <si>
    <t>White Pass School District</t>
  </si>
  <si>
    <t>RANDLE</t>
  </si>
  <si>
    <t>98377-9208</t>
  </si>
  <si>
    <t>Paul  Farris</t>
  </si>
  <si>
    <t>(360)497-3791</t>
  </si>
  <si>
    <t>pfarris@whitepass.k12.wa.us</t>
  </si>
  <si>
    <t>White River School District</t>
  </si>
  <si>
    <t>PO BOX 2050</t>
  </si>
  <si>
    <t>BUCKLEY</t>
  </si>
  <si>
    <t>98321-2050</t>
  </si>
  <si>
    <t>Janel  Keating</t>
  </si>
  <si>
    <t>(360)829-3814</t>
  </si>
  <si>
    <t>jkeating@whiteriver.wednet.edu</t>
  </si>
  <si>
    <t>White Salmon Valley School District</t>
  </si>
  <si>
    <t>PO BOX 157</t>
  </si>
  <si>
    <t>WHITE SALMON</t>
  </si>
  <si>
    <t>98672-0157</t>
  </si>
  <si>
    <t>Jerry A Lewis</t>
  </si>
  <si>
    <t>(509)493-1500</t>
  </si>
  <si>
    <t>jerry.lewis@whitesalmonschools.org</t>
  </si>
  <si>
    <t>Wilbur School District</t>
  </si>
  <si>
    <t>PO BOX 1090</t>
  </si>
  <si>
    <t>WILBUR</t>
  </si>
  <si>
    <t>99185-1090</t>
  </si>
  <si>
    <t>Charles R Wyborney</t>
  </si>
  <si>
    <t>(509)647-2221</t>
  </si>
  <si>
    <t>Willapa Valley School District</t>
  </si>
  <si>
    <t>MENLO</t>
  </si>
  <si>
    <t>98561-9998</t>
  </si>
  <si>
    <t>Nancy  Morris</t>
  </si>
  <si>
    <t>(360)942-5855</t>
  </si>
  <si>
    <t>nancym@willapavalley.org</t>
  </si>
  <si>
    <t>Willow Public Charter School</t>
  </si>
  <si>
    <t>412 W. Poplar Street</t>
  </si>
  <si>
    <t>Walla Walla</t>
  </si>
  <si>
    <t>(509)593-5700</t>
  </si>
  <si>
    <t>brenda@willowpublicschool.org</t>
  </si>
  <si>
    <t>Wilson Creek School District</t>
  </si>
  <si>
    <t>PO BOX 46</t>
  </si>
  <si>
    <t>WILSON CREEK</t>
  </si>
  <si>
    <t>98860-0046</t>
  </si>
  <si>
    <t>Laura M Christian</t>
  </si>
  <si>
    <t>(509)345-2541</t>
  </si>
  <si>
    <t>lchristian@wilsoncreek.org</t>
  </si>
  <si>
    <t>Winlock School District</t>
  </si>
  <si>
    <t>311 NW FIR ST</t>
  </si>
  <si>
    <t>98596-9417</t>
  </si>
  <si>
    <t>Richard  Serns</t>
  </si>
  <si>
    <t>(360)785-3582</t>
  </si>
  <si>
    <t>rserns@winlock.wednet.edu</t>
  </si>
  <si>
    <t>Wishkah Valley School District</t>
  </si>
  <si>
    <t>4640 Wishkah Road</t>
  </si>
  <si>
    <t>Aberdeen</t>
  </si>
  <si>
    <t>98520-9626</t>
  </si>
  <si>
    <t>Wally  Lis</t>
  </si>
  <si>
    <t>(360)532-3128</t>
  </si>
  <si>
    <t>wlis@wishkah.org</t>
  </si>
  <si>
    <t>Wishram School District</t>
  </si>
  <si>
    <t>WISHRAM</t>
  </si>
  <si>
    <t>98673-0008</t>
  </si>
  <si>
    <t>Mike  Roberts</t>
  </si>
  <si>
    <t>(509)748-2551</t>
  </si>
  <si>
    <t>mike.roberts@wishramschool.org</t>
  </si>
  <si>
    <t>Woodland School District</t>
  </si>
  <si>
    <t>800 3RD ST</t>
  </si>
  <si>
    <t>98674-8467</t>
  </si>
  <si>
    <t>Michael Z. Green</t>
  </si>
  <si>
    <t>(360)841-2705</t>
  </si>
  <si>
    <t>greenm@woodlandschools.org</t>
  </si>
  <si>
    <t>Yakama Nation Tribal Compact</t>
  </si>
  <si>
    <t>PO Box 151</t>
  </si>
  <si>
    <t>Toppenish</t>
  </si>
  <si>
    <t>Frank  Mesplie</t>
  </si>
  <si>
    <t>(509)865-4778</t>
  </si>
  <si>
    <t>frank@yakama.com</t>
  </si>
  <si>
    <t>Yakima School District</t>
  </si>
  <si>
    <t>104 N 4TH AVE</t>
  </si>
  <si>
    <t>98902-2636</t>
  </si>
  <si>
    <t>Trevor  Greene</t>
  </si>
  <si>
    <t>(509)573-7001</t>
  </si>
  <si>
    <t>greene.trevor@yakimaschools.org</t>
  </si>
  <si>
    <t>Yelm School District</t>
  </si>
  <si>
    <t>PO BOX 476</t>
  </si>
  <si>
    <t>YELM</t>
  </si>
  <si>
    <t>98597-0476</t>
  </si>
  <si>
    <t>BRIAN  WHARTON</t>
  </si>
  <si>
    <t>(360)458-1900</t>
  </si>
  <si>
    <t>BRIAN_WHARTON@YCS.WEDNET.EDU</t>
  </si>
  <si>
    <t>Zillah School District</t>
  </si>
  <si>
    <t>213 4TH AVE</t>
  </si>
  <si>
    <t>ZILLAH</t>
  </si>
  <si>
    <t>98953-9533</t>
  </si>
  <si>
    <t>Doug  Burge</t>
  </si>
  <si>
    <t>(509)829-5911</t>
  </si>
  <si>
    <t>doug.burge@zillahschools.org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</si>
</sst>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1"/>
  <sheetViews>
    <sheetView tabSelected="1" workbookViewId="0"/>
  </sheetViews>
  <sheetFormatPr defaultRowHeight="14.25" x14ac:dyDescent="0.45"/>
  <cols>
    <col min="1" max="1" width="7.6640625" bestFit="1" customWidth="1"/>
    <col min="2" max="2" width="37.19921875" bestFit="1" customWidth="1"/>
    <col min="3" max="3" width="10.33203125" bestFit="1" customWidth="1"/>
    <col min="4" max="4" width="33.265625" bestFit="1" customWidth="1"/>
    <col min="5" max="5" width="29.19921875" bestFit="1" customWidth="1"/>
    <col min="6" max="6" width="17.6640625" bestFit="1" customWidth="1"/>
    <col min="7" max="7" width="16.9296875" bestFit="1" customWidth="1"/>
    <col min="8" max="8" width="10.19921875" bestFit="1" customWidth="1"/>
    <col min="9" max="9" width="10.33203125" bestFit="1" customWidth="1"/>
    <col min="10" max="10" width="20.796875" bestFit="1" customWidth="1"/>
    <col min="11" max="11" width="20.06640625" bestFit="1" customWidth="1"/>
    <col min="12" max="12" width="36.1328125" bestFit="1" customWidth="1"/>
  </cols>
  <sheetData>
    <row r="1" spans="1:12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45">
      <c r="A2" t="str">
        <f>"34801"</f>
        <v>34801</v>
      </c>
      <c r="B2" t="s">
        <v>12</v>
      </c>
      <c r="C2" t="str">
        <f>"14005"</f>
        <v>14005</v>
      </c>
      <c r="D2" t="s">
        <v>13</v>
      </c>
      <c r="E2" t="s">
        <v>14</v>
      </c>
      <c r="G2" t="s">
        <v>15</v>
      </c>
      <c r="H2" t="s">
        <v>16</v>
      </c>
      <c r="I2" t="s">
        <v>17</v>
      </c>
      <c r="J2" t="s">
        <v>18</v>
      </c>
      <c r="K2" t="s">
        <v>19</v>
      </c>
      <c r="L2" t="s">
        <v>20</v>
      </c>
    </row>
    <row r="3" spans="1:12" x14ac:dyDescent="0.45">
      <c r="A3" t="str">
        <f>"34801"</f>
        <v>34801</v>
      </c>
      <c r="B3" t="s">
        <v>12</v>
      </c>
      <c r="C3" t="str">
        <f>"21226"</f>
        <v>21226</v>
      </c>
      <c r="D3" t="s">
        <v>21</v>
      </c>
      <c r="E3" t="s">
        <v>22</v>
      </c>
      <c r="G3" t="s">
        <v>23</v>
      </c>
      <c r="H3" t="s">
        <v>16</v>
      </c>
      <c r="I3" t="s">
        <v>24</v>
      </c>
      <c r="J3" t="s">
        <v>25</v>
      </c>
      <c r="K3" t="s">
        <v>26</v>
      </c>
      <c r="L3" t="s">
        <v>27</v>
      </c>
    </row>
    <row r="4" spans="1:12" x14ac:dyDescent="0.45">
      <c r="A4" t="str">
        <f>"32801"</f>
        <v>32801</v>
      </c>
      <c r="B4" t="s">
        <v>28</v>
      </c>
      <c r="C4" t="str">
        <f>"22017"</f>
        <v>22017</v>
      </c>
      <c r="D4" t="s">
        <v>29</v>
      </c>
      <c r="E4" t="s">
        <v>30</v>
      </c>
      <c r="G4" t="s">
        <v>31</v>
      </c>
      <c r="H4" t="s">
        <v>16</v>
      </c>
      <c r="I4" t="s">
        <v>32</v>
      </c>
      <c r="J4" t="s">
        <v>33</v>
      </c>
      <c r="K4" t="s">
        <v>34</v>
      </c>
      <c r="L4" t="s">
        <v>35</v>
      </c>
    </row>
    <row r="5" spans="1:12" x14ac:dyDescent="0.45">
      <c r="A5" t="str">
        <f>"29801"</f>
        <v>29801</v>
      </c>
      <c r="B5" t="s">
        <v>36</v>
      </c>
      <c r="C5" t="str">
        <f>"29103"</f>
        <v>29103</v>
      </c>
      <c r="D5" t="s">
        <v>37</v>
      </c>
      <c r="E5" t="s">
        <v>38</v>
      </c>
      <c r="G5" t="s">
        <v>39</v>
      </c>
      <c r="H5" t="s">
        <v>16</v>
      </c>
      <c r="I5" t="s">
        <v>40</v>
      </c>
      <c r="J5" t="s">
        <v>41</v>
      </c>
      <c r="K5" t="s">
        <v>42</v>
      </c>
      <c r="L5" t="s">
        <v>43</v>
      </c>
    </row>
    <row r="6" spans="1:12" x14ac:dyDescent="0.45">
      <c r="A6" t="str">
        <f>"29801"</f>
        <v>29801</v>
      </c>
      <c r="B6" t="s">
        <v>36</v>
      </c>
      <c r="C6" t="str">
        <f>"31016"</f>
        <v>31016</v>
      </c>
      <c r="D6" t="s">
        <v>44</v>
      </c>
      <c r="E6" t="s">
        <v>45</v>
      </c>
      <c r="G6" t="s">
        <v>46</v>
      </c>
      <c r="H6" t="s">
        <v>16</v>
      </c>
      <c r="I6" t="s">
        <v>47</v>
      </c>
      <c r="J6" t="s">
        <v>48</v>
      </c>
      <c r="K6" t="s">
        <v>49</v>
      </c>
      <c r="L6" t="s">
        <v>50</v>
      </c>
    </row>
    <row r="7" spans="1:12" x14ac:dyDescent="0.45">
      <c r="A7" t="str">
        <f>"34950"</f>
        <v>34950</v>
      </c>
      <c r="B7" t="s">
        <v>51</v>
      </c>
      <c r="C7" t="str">
        <f>"17915"</f>
        <v>17915</v>
      </c>
      <c r="D7" t="s">
        <v>52</v>
      </c>
      <c r="E7" t="s">
        <v>53</v>
      </c>
      <c r="F7" t="s">
        <v>54</v>
      </c>
      <c r="G7" t="s">
        <v>55</v>
      </c>
      <c r="H7" t="s">
        <v>16</v>
      </c>
      <c r="I7">
        <v>98178</v>
      </c>
      <c r="J7" t="s">
        <v>56</v>
      </c>
      <c r="K7" t="s">
        <v>57</v>
      </c>
      <c r="L7" t="s">
        <v>58</v>
      </c>
    </row>
    <row r="8" spans="1:12" x14ac:dyDescent="0.45">
      <c r="A8" t="str">
        <f>"11801"</f>
        <v>11801</v>
      </c>
      <c r="B8" t="s">
        <v>59</v>
      </c>
      <c r="C8" t="str">
        <f>"02420"</f>
        <v>02420</v>
      </c>
      <c r="D8" t="s">
        <v>60</v>
      </c>
      <c r="E8" t="s">
        <v>61</v>
      </c>
      <c r="G8" t="s">
        <v>62</v>
      </c>
      <c r="H8" t="s">
        <v>16</v>
      </c>
      <c r="I8" t="s">
        <v>63</v>
      </c>
      <c r="J8" t="s">
        <v>64</v>
      </c>
      <c r="K8" t="s">
        <v>65</v>
      </c>
      <c r="L8" t="s">
        <v>66</v>
      </c>
    </row>
    <row r="9" spans="1:12" x14ac:dyDescent="0.45">
      <c r="A9" t="str">
        <f>"17801"</f>
        <v>17801</v>
      </c>
      <c r="B9" t="s">
        <v>67</v>
      </c>
      <c r="C9" t="str">
        <f>"17408"</f>
        <v>17408</v>
      </c>
      <c r="D9" t="s">
        <v>68</v>
      </c>
      <c r="E9" t="s">
        <v>69</v>
      </c>
      <c r="G9" t="s">
        <v>70</v>
      </c>
      <c r="H9" t="s">
        <v>16</v>
      </c>
      <c r="I9" t="s">
        <v>71</v>
      </c>
      <c r="J9" t="s">
        <v>72</v>
      </c>
      <c r="K9" t="s">
        <v>73</v>
      </c>
      <c r="L9" t="s">
        <v>74</v>
      </c>
    </row>
    <row r="10" spans="1:12" x14ac:dyDescent="0.45">
      <c r="A10" t="str">
        <f>"17801"</f>
        <v>17801</v>
      </c>
      <c r="B10" t="s">
        <v>67</v>
      </c>
      <c r="C10" t="str">
        <f>"18303"</f>
        <v>18303</v>
      </c>
      <c r="D10" t="s">
        <v>75</v>
      </c>
      <c r="E10" t="s">
        <v>76</v>
      </c>
      <c r="G10" t="s">
        <v>77</v>
      </c>
      <c r="H10" t="s">
        <v>16</v>
      </c>
      <c r="I10" t="s">
        <v>78</v>
      </c>
      <c r="J10" t="s">
        <v>79</v>
      </c>
      <c r="K10" t="s">
        <v>80</v>
      </c>
      <c r="L10" t="s">
        <v>81</v>
      </c>
    </row>
    <row r="11" spans="1:12" x14ac:dyDescent="0.45">
      <c r="A11" t="str">
        <f>"06801"</f>
        <v>06801</v>
      </c>
      <c r="B11" t="s">
        <v>82</v>
      </c>
      <c r="C11" t="str">
        <f>"06119"</f>
        <v>06119</v>
      </c>
      <c r="D11" t="s">
        <v>83</v>
      </c>
      <c r="E11" t="s">
        <v>84</v>
      </c>
      <c r="G11" t="s">
        <v>85</v>
      </c>
      <c r="H11" t="s">
        <v>16</v>
      </c>
      <c r="I11" t="s">
        <v>86</v>
      </c>
      <c r="J11" t="s">
        <v>87</v>
      </c>
      <c r="K11" t="s">
        <v>88</v>
      </c>
      <c r="L11" t="s">
        <v>89</v>
      </c>
    </row>
    <row r="12" spans="1:12" x14ac:dyDescent="0.45">
      <c r="A12" t="str">
        <f>"17801"</f>
        <v>17801</v>
      </c>
      <c r="B12" t="s">
        <v>67</v>
      </c>
      <c r="C12" t="str">
        <f>"17405"</f>
        <v>17405</v>
      </c>
      <c r="D12" t="s">
        <v>90</v>
      </c>
      <c r="E12" t="s">
        <v>91</v>
      </c>
      <c r="G12" t="s">
        <v>92</v>
      </c>
      <c r="H12" t="s">
        <v>16</v>
      </c>
      <c r="I12" t="s">
        <v>93</v>
      </c>
      <c r="J12" t="s">
        <v>94</v>
      </c>
      <c r="K12" t="s">
        <v>95</v>
      </c>
      <c r="L12" t="s">
        <v>96</v>
      </c>
    </row>
    <row r="13" spans="1:12" x14ac:dyDescent="0.45">
      <c r="A13" t="str">
        <f>"29801"</f>
        <v>29801</v>
      </c>
      <c r="B13" t="s">
        <v>36</v>
      </c>
      <c r="C13" t="str">
        <f>"37501"</f>
        <v>37501</v>
      </c>
      <c r="D13" t="s">
        <v>97</v>
      </c>
      <c r="E13" t="s">
        <v>98</v>
      </c>
      <c r="G13" t="s">
        <v>99</v>
      </c>
      <c r="H13" t="s">
        <v>16</v>
      </c>
      <c r="I13" t="s">
        <v>100</v>
      </c>
      <c r="J13" t="s">
        <v>101</v>
      </c>
      <c r="K13" t="s">
        <v>102</v>
      </c>
      <c r="L13" t="s">
        <v>103</v>
      </c>
    </row>
    <row r="14" spans="1:12" x14ac:dyDescent="0.45">
      <c r="A14" t="str">
        <f>"32801"</f>
        <v>32801</v>
      </c>
      <c r="B14" t="s">
        <v>28</v>
      </c>
      <c r="C14" t="str">
        <f>"01122"</f>
        <v>01122</v>
      </c>
      <c r="D14" t="s">
        <v>104</v>
      </c>
      <c r="E14" t="s">
        <v>105</v>
      </c>
      <c r="G14" t="s">
        <v>106</v>
      </c>
      <c r="H14" t="s">
        <v>16</v>
      </c>
      <c r="I14" t="s">
        <v>107</v>
      </c>
      <c r="J14" t="s">
        <v>108</v>
      </c>
      <c r="K14" t="s">
        <v>109</v>
      </c>
      <c r="L14" t="s">
        <v>110</v>
      </c>
    </row>
    <row r="15" spans="1:12" x14ac:dyDescent="0.45">
      <c r="A15" t="str">
        <f>"17801"</f>
        <v>17801</v>
      </c>
      <c r="B15" t="s">
        <v>67</v>
      </c>
      <c r="C15" t="str">
        <f>"27403"</f>
        <v>27403</v>
      </c>
      <c r="D15" t="s">
        <v>111</v>
      </c>
      <c r="E15" t="s">
        <v>112</v>
      </c>
      <c r="G15" t="s">
        <v>113</v>
      </c>
      <c r="H15" t="s">
        <v>16</v>
      </c>
      <c r="I15">
        <v>98387</v>
      </c>
      <c r="J15" t="s">
        <v>114</v>
      </c>
      <c r="K15" t="s">
        <v>115</v>
      </c>
      <c r="L15" t="s">
        <v>116</v>
      </c>
    </row>
    <row r="16" spans="1:12" x14ac:dyDescent="0.45">
      <c r="A16" t="str">
        <f>"39801"</f>
        <v>39801</v>
      </c>
      <c r="B16" t="s">
        <v>117</v>
      </c>
      <c r="C16" t="str">
        <f>"20203"</f>
        <v>20203</v>
      </c>
      <c r="D16" t="s">
        <v>118</v>
      </c>
      <c r="E16" t="s">
        <v>119</v>
      </c>
      <c r="G16" t="s">
        <v>120</v>
      </c>
      <c r="H16" t="s">
        <v>16</v>
      </c>
      <c r="I16" t="s">
        <v>121</v>
      </c>
      <c r="J16" t="s">
        <v>122</v>
      </c>
      <c r="K16" t="s">
        <v>123</v>
      </c>
      <c r="L16" t="s">
        <v>124</v>
      </c>
    </row>
    <row r="17" spans="1:12" x14ac:dyDescent="0.45">
      <c r="A17" t="str">
        <f>"29801"</f>
        <v>29801</v>
      </c>
      <c r="B17" t="s">
        <v>36</v>
      </c>
      <c r="C17" t="str">
        <f>"37503"</f>
        <v>37503</v>
      </c>
      <c r="D17" t="s">
        <v>125</v>
      </c>
      <c r="E17" t="s">
        <v>126</v>
      </c>
      <c r="G17" t="s">
        <v>127</v>
      </c>
      <c r="H17" t="s">
        <v>16</v>
      </c>
      <c r="I17">
        <v>98230</v>
      </c>
      <c r="J17" t="s">
        <v>128</v>
      </c>
      <c r="K17" t="s">
        <v>129</v>
      </c>
      <c r="L17" t="s">
        <v>130</v>
      </c>
    </row>
    <row r="18" spans="1:12" x14ac:dyDescent="0.45">
      <c r="A18" t="str">
        <f>"34801"</f>
        <v>34801</v>
      </c>
      <c r="B18" t="s">
        <v>12</v>
      </c>
      <c r="C18" t="str">
        <f>"21234"</f>
        <v>21234</v>
      </c>
      <c r="D18" t="s">
        <v>131</v>
      </c>
      <c r="E18" t="s">
        <v>132</v>
      </c>
      <c r="G18" t="s">
        <v>133</v>
      </c>
      <c r="H18" t="s">
        <v>16</v>
      </c>
      <c r="I18" t="s">
        <v>134</v>
      </c>
      <c r="J18" t="s">
        <v>135</v>
      </c>
    </row>
    <row r="19" spans="1:12" x14ac:dyDescent="0.45">
      <c r="A19" t="str">
        <f>"18801"</f>
        <v>18801</v>
      </c>
      <c r="B19" t="s">
        <v>136</v>
      </c>
      <c r="C19" t="str">
        <f>"18100"</f>
        <v>18100</v>
      </c>
      <c r="D19" t="s">
        <v>137</v>
      </c>
      <c r="E19" t="s">
        <v>138</v>
      </c>
      <c r="G19" t="s">
        <v>139</v>
      </c>
      <c r="H19" t="s">
        <v>16</v>
      </c>
      <c r="I19" t="s">
        <v>140</v>
      </c>
      <c r="J19" t="s">
        <v>141</v>
      </c>
      <c r="K19" t="s">
        <v>142</v>
      </c>
      <c r="L19" t="s">
        <v>143</v>
      </c>
    </row>
    <row r="20" spans="1:12" x14ac:dyDescent="0.45">
      <c r="A20" t="str">
        <f>"04801"</f>
        <v>04801</v>
      </c>
      <c r="B20" t="s">
        <v>144</v>
      </c>
      <c r="C20" t="str">
        <f>"24111"</f>
        <v>24111</v>
      </c>
      <c r="D20" t="s">
        <v>145</v>
      </c>
      <c r="E20" t="s">
        <v>146</v>
      </c>
      <c r="G20" t="s">
        <v>147</v>
      </c>
      <c r="H20" t="s">
        <v>16</v>
      </c>
      <c r="I20">
        <v>98812</v>
      </c>
      <c r="J20" t="s">
        <v>148</v>
      </c>
      <c r="K20" t="s">
        <v>149</v>
      </c>
      <c r="L20" t="s">
        <v>150</v>
      </c>
    </row>
    <row r="21" spans="1:12" x14ac:dyDescent="0.45">
      <c r="A21" t="str">
        <f>"04801"</f>
        <v>04801</v>
      </c>
      <c r="B21" t="s">
        <v>144</v>
      </c>
      <c r="C21" t="str">
        <f>"09075"</f>
        <v>09075</v>
      </c>
      <c r="D21" t="s">
        <v>151</v>
      </c>
      <c r="E21" t="s">
        <v>152</v>
      </c>
      <c r="G21" t="s">
        <v>153</v>
      </c>
      <c r="H21" t="s">
        <v>16</v>
      </c>
      <c r="I21" t="s">
        <v>154</v>
      </c>
      <c r="J21" t="s">
        <v>155</v>
      </c>
      <c r="K21" t="s">
        <v>156</v>
      </c>
      <c r="L21" t="s">
        <v>157</v>
      </c>
    </row>
    <row r="22" spans="1:12" x14ac:dyDescent="0.45">
      <c r="A22" t="str">
        <f>"18801"</f>
        <v>18801</v>
      </c>
      <c r="B22" t="s">
        <v>136</v>
      </c>
      <c r="C22" t="str">
        <f>"16046"</f>
        <v>16046</v>
      </c>
      <c r="D22" t="s">
        <v>158</v>
      </c>
      <c r="E22" t="s">
        <v>159</v>
      </c>
      <c r="G22" t="s">
        <v>160</v>
      </c>
      <c r="H22" t="s">
        <v>16</v>
      </c>
      <c r="I22" t="s">
        <v>161</v>
      </c>
      <c r="J22" t="s">
        <v>162</v>
      </c>
      <c r="K22" t="s">
        <v>163</v>
      </c>
      <c r="L22" t="s">
        <v>164</v>
      </c>
    </row>
    <row r="23" spans="1:12" x14ac:dyDescent="0.45">
      <c r="A23" t="str">
        <f>"29801"</f>
        <v>29801</v>
      </c>
      <c r="B23" t="s">
        <v>36</v>
      </c>
      <c r="C23" t="str">
        <f>"29100"</f>
        <v>29100</v>
      </c>
      <c r="D23" t="s">
        <v>165</v>
      </c>
      <c r="E23" t="s">
        <v>166</v>
      </c>
      <c r="G23" t="s">
        <v>167</v>
      </c>
      <c r="H23" t="s">
        <v>16</v>
      </c>
      <c r="I23" t="s">
        <v>168</v>
      </c>
      <c r="J23" t="s">
        <v>169</v>
      </c>
      <c r="K23" t="s">
        <v>170</v>
      </c>
      <c r="L23" t="s">
        <v>171</v>
      </c>
    </row>
    <row r="24" spans="1:12" x14ac:dyDescent="0.45">
      <c r="A24" t="str">
        <f>"06801"</f>
        <v>06801</v>
      </c>
      <c r="B24" t="s">
        <v>82</v>
      </c>
      <c r="C24" t="str">
        <f>"06117"</f>
        <v>06117</v>
      </c>
      <c r="D24" t="s">
        <v>172</v>
      </c>
      <c r="E24" t="s">
        <v>173</v>
      </c>
      <c r="G24" t="s">
        <v>174</v>
      </c>
      <c r="H24" t="s">
        <v>16</v>
      </c>
      <c r="I24" t="s">
        <v>175</v>
      </c>
      <c r="J24" t="s">
        <v>176</v>
      </c>
      <c r="K24" t="s">
        <v>177</v>
      </c>
      <c r="L24" t="s">
        <v>178</v>
      </c>
    </row>
    <row r="25" spans="1:12" x14ac:dyDescent="0.45">
      <c r="A25" t="str">
        <f>"18801"</f>
        <v>18801</v>
      </c>
      <c r="B25" t="s">
        <v>136</v>
      </c>
      <c r="C25" t="str">
        <f>"05401"</f>
        <v>05401</v>
      </c>
      <c r="D25" t="s">
        <v>179</v>
      </c>
      <c r="E25" t="s">
        <v>180</v>
      </c>
      <c r="G25" t="s">
        <v>181</v>
      </c>
      <c r="H25" t="s">
        <v>16</v>
      </c>
      <c r="I25" t="s">
        <v>182</v>
      </c>
      <c r="J25" t="s">
        <v>183</v>
      </c>
      <c r="K25" t="s">
        <v>184</v>
      </c>
      <c r="L25" t="s">
        <v>185</v>
      </c>
    </row>
    <row r="26" spans="1:12" x14ac:dyDescent="0.45">
      <c r="A26" t="str">
        <f>"17801"</f>
        <v>17801</v>
      </c>
      <c r="B26" t="s">
        <v>67</v>
      </c>
      <c r="C26" t="str">
        <f>"27019"</f>
        <v>27019</v>
      </c>
      <c r="D26" t="s">
        <v>186</v>
      </c>
      <c r="E26" t="s">
        <v>187</v>
      </c>
      <c r="G26" t="s">
        <v>188</v>
      </c>
      <c r="H26" t="s">
        <v>16</v>
      </c>
      <c r="I26" t="s">
        <v>189</v>
      </c>
      <c r="J26" t="s">
        <v>190</v>
      </c>
      <c r="K26" t="s">
        <v>191</v>
      </c>
      <c r="L26" t="s">
        <v>192</v>
      </c>
    </row>
    <row r="27" spans="1:12" x14ac:dyDescent="0.45">
      <c r="A27" t="str">
        <f>"04801"</f>
        <v>04801</v>
      </c>
      <c r="B27" t="s">
        <v>144</v>
      </c>
      <c r="C27" t="str">
        <f>"04228"</f>
        <v>04228</v>
      </c>
      <c r="D27" t="s">
        <v>193</v>
      </c>
      <c r="E27" t="s">
        <v>194</v>
      </c>
      <c r="G27" t="s">
        <v>195</v>
      </c>
      <c r="H27" t="s">
        <v>16</v>
      </c>
      <c r="I27" t="s">
        <v>196</v>
      </c>
      <c r="J27" t="s">
        <v>197</v>
      </c>
      <c r="K27" t="s">
        <v>198</v>
      </c>
      <c r="L27" t="s">
        <v>199</v>
      </c>
    </row>
    <row r="28" spans="1:12" x14ac:dyDescent="0.45">
      <c r="A28" t="str">
        <f>"34950"</f>
        <v>34950</v>
      </c>
      <c r="B28" t="s">
        <v>51</v>
      </c>
      <c r="C28" t="str">
        <f>"17917"</f>
        <v>17917</v>
      </c>
      <c r="D28" t="s">
        <v>200</v>
      </c>
      <c r="E28" t="s">
        <v>201</v>
      </c>
      <c r="G28" t="s">
        <v>202</v>
      </c>
      <c r="H28" t="s">
        <v>16</v>
      </c>
      <c r="I28">
        <v>98198</v>
      </c>
      <c r="J28" t="s">
        <v>135</v>
      </c>
    </row>
    <row r="29" spans="1:12" x14ac:dyDescent="0.45">
      <c r="A29" t="str">
        <f>"04801"</f>
        <v>04801</v>
      </c>
      <c r="B29" t="s">
        <v>144</v>
      </c>
      <c r="C29" t="str">
        <f>"04222"</f>
        <v>04222</v>
      </c>
      <c r="D29" t="s">
        <v>203</v>
      </c>
      <c r="E29" t="s">
        <v>204</v>
      </c>
      <c r="G29" t="s">
        <v>205</v>
      </c>
      <c r="H29" t="s">
        <v>16</v>
      </c>
      <c r="I29" t="s">
        <v>206</v>
      </c>
      <c r="J29" t="s">
        <v>207</v>
      </c>
      <c r="K29" t="s">
        <v>208</v>
      </c>
      <c r="L29" t="s">
        <v>209</v>
      </c>
    </row>
    <row r="30" spans="1:12" x14ac:dyDescent="0.45">
      <c r="A30" t="str">
        <f>"06801"</f>
        <v>06801</v>
      </c>
      <c r="B30" t="s">
        <v>82</v>
      </c>
      <c r="C30" t="str">
        <f>"08401"</f>
        <v>08401</v>
      </c>
      <c r="D30" t="s">
        <v>210</v>
      </c>
      <c r="E30" t="s">
        <v>211</v>
      </c>
      <c r="G30" t="s">
        <v>212</v>
      </c>
      <c r="H30" t="s">
        <v>16</v>
      </c>
      <c r="I30" t="s">
        <v>213</v>
      </c>
      <c r="J30" t="s">
        <v>214</v>
      </c>
      <c r="K30" t="s">
        <v>215</v>
      </c>
      <c r="L30" t="s">
        <v>216</v>
      </c>
    </row>
    <row r="31" spans="1:12" x14ac:dyDescent="0.45">
      <c r="A31" t="str">
        <f>"34950"</f>
        <v>34950</v>
      </c>
      <c r="B31" t="s">
        <v>51</v>
      </c>
      <c r="C31" t="str">
        <f>"18901"</f>
        <v>18901</v>
      </c>
      <c r="D31" t="s">
        <v>217</v>
      </c>
      <c r="E31" t="s">
        <v>218</v>
      </c>
      <c r="G31" t="s">
        <v>219</v>
      </c>
      <c r="H31" t="s">
        <v>16</v>
      </c>
      <c r="I31">
        <v>98310</v>
      </c>
      <c r="J31" t="s">
        <v>220</v>
      </c>
      <c r="K31" t="s">
        <v>221</v>
      </c>
      <c r="L31" t="s">
        <v>222</v>
      </c>
    </row>
    <row r="32" spans="1:12" x14ac:dyDescent="0.45">
      <c r="A32" t="str">
        <f>"06801"</f>
        <v>06801</v>
      </c>
      <c r="B32" t="s">
        <v>82</v>
      </c>
      <c r="C32" t="str">
        <f>"20215"</f>
        <v>20215</v>
      </c>
      <c r="D32" t="s">
        <v>223</v>
      </c>
      <c r="E32" t="s">
        <v>224</v>
      </c>
      <c r="F32" t="s">
        <v>225</v>
      </c>
      <c r="G32" t="s">
        <v>226</v>
      </c>
      <c r="H32" t="s">
        <v>16</v>
      </c>
      <c r="I32" t="s">
        <v>227</v>
      </c>
      <c r="J32" t="s">
        <v>228</v>
      </c>
      <c r="K32" t="s">
        <v>229</v>
      </c>
      <c r="L32" t="s">
        <v>230</v>
      </c>
    </row>
    <row r="33" spans="1:12" x14ac:dyDescent="0.45">
      <c r="A33" t="str">
        <f>"18801"</f>
        <v>18801</v>
      </c>
      <c r="B33" t="s">
        <v>136</v>
      </c>
      <c r="C33" t="str">
        <f>"18401"</f>
        <v>18401</v>
      </c>
      <c r="D33" t="s">
        <v>231</v>
      </c>
      <c r="E33" t="s">
        <v>232</v>
      </c>
      <c r="G33" t="s">
        <v>233</v>
      </c>
      <c r="H33" t="s">
        <v>16</v>
      </c>
      <c r="I33" t="s">
        <v>234</v>
      </c>
      <c r="J33" t="s">
        <v>235</v>
      </c>
      <c r="K33" t="s">
        <v>236</v>
      </c>
      <c r="L33" t="s">
        <v>237</v>
      </c>
    </row>
    <row r="34" spans="1:12" x14ac:dyDescent="0.45">
      <c r="A34" t="str">
        <f>"32801"</f>
        <v>32801</v>
      </c>
      <c r="B34" t="s">
        <v>28</v>
      </c>
      <c r="C34" t="str">
        <f>"32356"</f>
        <v>32356</v>
      </c>
      <c r="D34" t="s">
        <v>238</v>
      </c>
      <c r="E34" t="s">
        <v>239</v>
      </c>
      <c r="G34" t="s">
        <v>240</v>
      </c>
      <c r="H34" t="s">
        <v>16</v>
      </c>
      <c r="I34" t="s">
        <v>241</v>
      </c>
      <c r="J34" t="s">
        <v>242</v>
      </c>
      <c r="K34" t="s">
        <v>243</v>
      </c>
      <c r="L34" t="s">
        <v>244</v>
      </c>
    </row>
    <row r="35" spans="1:12" x14ac:dyDescent="0.45">
      <c r="A35" t="str">
        <f>"34801"</f>
        <v>34801</v>
      </c>
      <c r="B35" t="s">
        <v>12</v>
      </c>
      <c r="C35" t="str">
        <f>"21401"</f>
        <v>21401</v>
      </c>
      <c r="D35" t="s">
        <v>245</v>
      </c>
      <c r="E35" t="s">
        <v>246</v>
      </c>
      <c r="G35" t="s">
        <v>247</v>
      </c>
      <c r="H35" t="s">
        <v>16</v>
      </c>
      <c r="I35">
        <v>98531</v>
      </c>
      <c r="J35" t="s">
        <v>248</v>
      </c>
      <c r="K35" t="s">
        <v>249</v>
      </c>
      <c r="L35" t="s">
        <v>250</v>
      </c>
    </row>
    <row r="36" spans="1:12" x14ac:dyDescent="0.45">
      <c r="A36" t="str">
        <f>"34801"</f>
        <v>34801</v>
      </c>
      <c r="B36" t="s">
        <v>12</v>
      </c>
      <c r="C36" t="str">
        <f>"21302"</f>
        <v>21302</v>
      </c>
      <c r="D36" t="s">
        <v>251</v>
      </c>
      <c r="E36" t="s">
        <v>252</v>
      </c>
      <c r="G36" t="s">
        <v>253</v>
      </c>
      <c r="H36" t="s">
        <v>16</v>
      </c>
      <c r="I36" t="s">
        <v>254</v>
      </c>
      <c r="J36" t="s">
        <v>255</v>
      </c>
      <c r="K36" t="s">
        <v>256</v>
      </c>
      <c r="L36" t="s">
        <v>257</v>
      </c>
    </row>
    <row r="37" spans="1:12" x14ac:dyDescent="0.45">
      <c r="A37" t="str">
        <f>"32801"</f>
        <v>32801</v>
      </c>
      <c r="B37" t="s">
        <v>28</v>
      </c>
      <c r="C37" t="str">
        <f>"32360"</f>
        <v>32360</v>
      </c>
      <c r="D37" t="s">
        <v>258</v>
      </c>
      <c r="E37" t="s">
        <v>259</v>
      </c>
      <c r="G37" t="s">
        <v>260</v>
      </c>
      <c r="H37" t="s">
        <v>16</v>
      </c>
      <c r="I37">
        <v>99004</v>
      </c>
      <c r="J37" t="s">
        <v>261</v>
      </c>
      <c r="K37" t="s">
        <v>262</v>
      </c>
      <c r="L37" t="s">
        <v>263</v>
      </c>
    </row>
    <row r="38" spans="1:12" x14ac:dyDescent="0.45">
      <c r="A38" t="str">
        <f>"32801"</f>
        <v>32801</v>
      </c>
      <c r="B38" t="s">
        <v>28</v>
      </c>
      <c r="C38" t="str">
        <f>"33036"</f>
        <v>33036</v>
      </c>
      <c r="D38" t="s">
        <v>264</v>
      </c>
      <c r="E38" t="s">
        <v>265</v>
      </c>
      <c r="G38" t="s">
        <v>266</v>
      </c>
      <c r="H38" t="s">
        <v>16</v>
      </c>
      <c r="I38" t="s">
        <v>267</v>
      </c>
      <c r="J38" t="s">
        <v>135</v>
      </c>
    </row>
    <row r="39" spans="1:12" x14ac:dyDescent="0.45">
      <c r="A39" t="str">
        <f>"OSPI"</f>
        <v>OSPI</v>
      </c>
      <c r="B39" t="s">
        <v>268</v>
      </c>
      <c r="C39" t="str">
        <f>"27901"</f>
        <v>27901</v>
      </c>
      <c r="D39" t="s">
        <v>269</v>
      </c>
      <c r="E39" t="s">
        <v>270</v>
      </c>
      <c r="G39" t="s">
        <v>271</v>
      </c>
      <c r="H39" t="s">
        <v>16</v>
      </c>
      <c r="I39">
        <v>98371</v>
      </c>
      <c r="J39" t="s">
        <v>272</v>
      </c>
      <c r="K39" t="s">
        <v>273</v>
      </c>
      <c r="L39" t="s">
        <v>274</v>
      </c>
    </row>
    <row r="40" spans="1:12" x14ac:dyDescent="0.45">
      <c r="A40" t="str">
        <f>"18801"</f>
        <v>18801</v>
      </c>
      <c r="B40" t="s">
        <v>136</v>
      </c>
      <c r="C40" t="str">
        <f>"16049"</f>
        <v>16049</v>
      </c>
      <c r="D40" t="s">
        <v>275</v>
      </c>
      <c r="E40" t="s">
        <v>276</v>
      </c>
      <c r="G40" t="s">
        <v>277</v>
      </c>
      <c r="H40" t="s">
        <v>16</v>
      </c>
      <c r="I40" t="s">
        <v>278</v>
      </c>
      <c r="J40" t="s">
        <v>279</v>
      </c>
      <c r="K40" t="s">
        <v>280</v>
      </c>
      <c r="L40" t="s">
        <v>281</v>
      </c>
    </row>
    <row r="41" spans="1:12" x14ac:dyDescent="0.45">
      <c r="A41" t="str">
        <f>"11801"</f>
        <v>11801</v>
      </c>
      <c r="B41" t="s">
        <v>59</v>
      </c>
      <c r="C41" t="str">
        <f>"02250"</f>
        <v>02250</v>
      </c>
      <c r="D41" t="s">
        <v>282</v>
      </c>
      <c r="E41" t="s">
        <v>283</v>
      </c>
      <c r="G41" t="s">
        <v>284</v>
      </c>
      <c r="H41" t="s">
        <v>16</v>
      </c>
      <c r="I41" t="s">
        <v>285</v>
      </c>
      <c r="J41" t="s">
        <v>286</v>
      </c>
      <c r="K41" t="s">
        <v>287</v>
      </c>
      <c r="L41" t="s">
        <v>288</v>
      </c>
    </row>
    <row r="42" spans="1:12" x14ac:dyDescent="0.45">
      <c r="A42" t="str">
        <f>"39801"</f>
        <v>39801</v>
      </c>
      <c r="B42" t="s">
        <v>117</v>
      </c>
      <c r="C42" t="str">
        <f>"19404"</f>
        <v>19404</v>
      </c>
      <c r="D42" t="s">
        <v>289</v>
      </c>
      <c r="E42" t="s">
        <v>290</v>
      </c>
      <c r="G42" t="s">
        <v>291</v>
      </c>
      <c r="H42" t="s">
        <v>16</v>
      </c>
      <c r="I42">
        <v>98922</v>
      </c>
      <c r="J42" t="s">
        <v>292</v>
      </c>
      <c r="K42" t="s">
        <v>293</v>
      </c>
      <c r="L42" t="s">
        <v>294</v>
      </c>
    </row>
    <row r="43" spans="1:12" x14ac:dyDescent="0.45">
      <c r="A43" t="str">
        <f>"17801"</f>
        <v>17801</v>
      </c>
      <c r="B43" t="s">
        <v>67</v>
      </c>
      <c r="C43" t="str">
        <f>"27400"</f>
        <v>27400</v>
      </c>
      <c r="D43" t="s">
        <v>295</v>
      </c>
      <c r="E43" t="s">
        <v>296</v>
      </c>
      <c r="G43" t="s">
        <v>297</v>
      </c>
      <c r="H43" t="s">
        <v>16</v>
      </c>
      <c r="I43" t="s">
        <v>298</v>
      </c>
      <c r="J43" t="s">
        <v>299</v>
      </c>
      <c r="K43" t="s">
        <v>300</v>
      </c>
      <c r="L43" t="s">
        <v>301</v>
      </c>
    </row>
    <row r="44" spans="1:12" x14ac:dyDescent="0.45">
      <c r="A44" t="str">
        <f>"32801"</f>
        <v>32801</v>
      </c>
      <c r="B44" t="s">
        <v>28</v>
      </c>
      <c r="C44" t="str">
        <f>"38300"</f>
        <v>38300</v>
      </c>
      <c r="D44" t="s">
        <v>302</v>
      </c>
      <c r="E44" t="s">
        <v>303</v>
      </c>
      <c r="G44" t="s">
        <v>304</v>
      </c>
      <c r="H44" t="s">
        <v>16</v>
      </c>
      <c r="I44" t="s">
        <v>305</v>
      </c>
      <c r="J44" t="s">
        <v>306</v>
      </c>
      <c r="K44" t="s">
        <v>307</v>
      </c>
      <c r="L44" t="s">
        <v>308</v>
      </c>
    </row>
    <row r="45" spans="1:12" x14ac:dyDescent="0.45">
      <c r="A45" t="str">
        <f>"11801"</f>
        <v>11801</v>
      </c>
      <c r="B45" t="s">
        <v>59</v>
      </c>
      <c r="C45" t="str">
        <f>"36250"</f>
        <v>36250</v>
      </c>
      <c r="D45" t="s">
        <v>309</v>
      </c>
      <c r="E45" t="s">
        <v>310</v>
      </c>
      <c r="G45" t="s">
        <v>311</v>
      </c>
      <c r="H45" t="s">
        <v>16</v>
      </c>
      <c r="I45" t="s">
        <v>312</v>
      </c>
      <c r="J45" t="s">
        <v>313</v>
      </c>
      <c r="K45" t="s">
        <v>314</v>
      </c>
      <c r="L45" t="s">
        <v>315</v>
      </c>
    </row>
    <row r="46" spans="1:12" x14ac:dyDescent="0.45">
      <c r="A46" t="str">
        <f>"32801"</f>
        <v>32801</v>
      </c>
      <c r="B46" t="s">
        <v>28</v>
      </c>
      <c r="C46" t="str">
        <f>"38306"</f>
        <v>38306</v>
      </c>
      <c r="D46" t="s">
        <v>316</v>
      </c>
      <c r="E46" t="s">
        <v>317</v>
      </c>
      <c r="G46" t="s">
        <v>318</v>
      </c>
      <c r="H46" t="s">
        <v>16</v>
      </c>
      <c r="I46" t="s">
        <v>319</v>
      </c>
      <c r="J46" t="s">
        <v>320</v>
      </c>
      <c r="K46" t="s">
        <v>321</v>
      </c>
      <c r="L46" t="s">
        <v>322</v>
      </c>
    </row>
    <row r="47" spans="1:12" x14ac:dyDescent="0.45">
      <c r="A47" t="str">
        <f>"32801"</f>
        <v>32801</v>
      </c>
      <c r="B47" t="s">
        <v>28</v>
      </c>
      <c r="C47" t="str">
        <f>"33206"</f>
        <v>33206</v>
      </c>
      <c r="D47" t="s">
        <v>323</v>
      </c>
      <c r="E47" t="s">
        <v>324</v>
      </c>
      <c r="G47" t="s">
        <v>325</v>
      </c>
      <c r="H47" t="s">
        <v>16</v>
      </c>
      <c r="I47" t="s">
        <v>326</v>
      </c>
      <c r="J47" t="s">
        <v>327</v>
      </c>
      <c r="K47" t="s">
        <v>328</v>
      </c>
      <c r="L47" t="s">
        <v>329</v>
      </c>
    </row>
    <row r="48" spans="1:12" x14ac:dyDescent="0.45">
      <c r="A48" t="str">
        <f>"11801"</f>
        <v>11801</v>
      </c>
      <c r="B48" t="s">
        <v>59</v>
      </c>
      <c r="C48" t="str">
        <f>"36400"</f>
        <v>36400</v>
      </c>
      <c r="D48" t="s">
        <v>330</v>
      </c>
      <c r="E48" t="s">
        <v>331</v>
      </c>
      <c r="G48" t="s">
        <v>332</v>
      </c>
      <c r="H48" t="s">
        <v>16</v>
      </c>
      <c r="I48" t="s">
        <v>333</v>
      </c>
      <c r="J48" t="s">
        <v>334</v>
      </c>
      <c r="K48" t="s">
        <v>335</v>
      </c>
      <c r="L48" t="s">
        <v>336</v>
      </c>
    </row>
    <row r="49" spans="1:12" x14ac:dyDescent="0.45">
      <c r="A49" t="str">
        <f>"32801"</f>
        <v>32801</v>
      </c>
      <c r="B49" t="s">
        <v>28</v>
      </c>
      <c r="C49" t="str">
        <f>"33115"</f>
        <v>33115</v>
      </c>
      <c r="D49" t="s">
        <v>337</v>
      </c>
      <c r="E49" t="s">
        <v>338</v>
      </c>
      <c r="G49" t="s">
        <v>339</v>
      </c>
      <c r="H49" t="s">
        <v>16</v>
      </c>
      <c r="I49" t="s">
        <v>340</v>
      </c>
      <c r="J49" t="s">
        <v>341</v>
      </c>
      <c r="K49" t="s">
        <v>342</v>
      </c>
      <c r="L49" t="s">
        <v>343</v>
      </c>
    </row>
    <row r="50" spans="1:12" x14ac:dyDescent="0.45">
      <c r="A50" t="str">
        <f>"29801"</f>
        <v>29801</v>
      </c>
      <c r="B50" t="s">
        <v>36</v>
      </c>
      <c r="C50" t="str">
        <f>"29011"</f>
        <v>29011</v>
      </c>
      <c r="D50" t="s">
        <v>344</v>
      </c>
      <c r="E50" t="s">
        <v>345</v>
      </c>
      <c r="G50" t="s">
        <v>346</v>
      </c>
      <c r="H50" t="s">
        <v>16</v>
      </c>
      <c r="I50" t="s">
        <v>347</v>
      </c>
      <c r="J50" t="s">
        <v>348</v>
      </c>
      <c r="K50" t="s">
        <v>349</v>
      </c>
      <c r="L50" t="s">
        <v>350</v>
      </c>
    </row>
    <row r="51" spans="1:12" x14ac:dyDescent="0.45">
      <c r="A51" t="str">
        <f>"29801"</f>
        <v>29801</v>
      </c>
      <c r="B51" t="s">
        <v>36</v>
      </c>
      <c r="C51" t="str">
        <f>"29317"</f>
        <v>29317</v>
      </c>
      <c r="D51" t="s">
        <v>351</v>
      </c>
      <c r="E51" t="s">
        <v>352</v>
      </c>
      <c r="G51" t="s">
        <v>353</v>
      </c>
      <c r="H51" t="s">
        <v>16</v>
      </c>
      <c r="I51" t="s">
        <v>354</v>
      </c>
      <c r="J51" t="s">
        <v>355</v>
      </c>
      <c r="K51" t="s">
        <v>356</v>
      </c>
      <c r="L51" t="s">
        <v>357</v>
      </c>
    </row>
    <row r="52" spans="1:12" x14ac:dyDescent="0.45">
      <c r="A52" t="str">
        <f>"34801"</f>
        <v>34801</v>
      </c>
      <c r="B52" t="s">
        <v>12</v>
      </c>
      <c r="C52" t="str">
        <f>"14099"</f>
        <v>14099</v>
      </c>
      <c r="D52" t="s">
        <v>358</v>
      </c>
      <c r="E52" t="s">
        <v>359</v>
      </c>
      <c r="G52" t="s">
        <v>360</v>
      </c>
      <c r="H52" t="s">
        <v>16</v>
      </c>
      <c r="I52">
        <v>98537</v>
      </c>
      <c r="J52" t="s">
        <v>361</v>
      </c>
      <c r="K52" t="s">
        <v>362</v>
      </c>
      <c r="L52" t="s">
        <v>363</v>
      </c>
    </row>
    <row r="53" spans="1:12" x14ac:dyDescent="0.45">
      <c r="A53" t="str">
        <f>"04801"</f>
        <v>04801</v>
      </c>
      <c r="B53" t="s">
        <v>144</v>
      </c>
      <c r="C53" t="str">
        <f>"13151"</f>
        <v>13151</v>
      </c>
      <c r="D53" t="s">
        <v>364</v>
      </c>
      <c r="E53" t="s">
        <v>365</v>
      </c>
      <c r="G53" t="s">
        <v>366</v>
      </c>
      <c r="H53" t="s">
        <v>16</v>
      </c>
      <c r="I53" t="s">
        <v>367</v>
      </c>
      <c r="J53" t="s">
        <v>368</v>
      </c>
      <c r="K53" t="s">
        <v>369</v>
      </c>
      <c r="L53" t="s">
        <v>370</v>
      </c>
    </row>
    <row r="54" spans="1:12" x14ac:dyDescent="0.45">
      <c r="A54" t="str">
        <f>"29801"</f>
        <v>29801</v>
      </c>
      <c r="B54" t="s">
        <v>36</v>
      </c>
      <c r="C54" t="str">
        <f>"15204"</f>
        <v>15204</v>
      </c>
      <c r="D54" t="s">
        <v>371</v>
      </c>
      <c r="E54" t="s">
        <v>372</v>
      </c>
      <c r="G54" t="s">
        <v>373</v>
      </c>
      <c r="H54" t="s">
        <v>16</v>
      </c>
      <c r="I54">
        <v>98239</v>
      </c>
      <c r="J54" t="s">
        <v>374</v>
      </c>
      <c r="K54" t="s">
        <v>375</v>
      </c>
      <c r="L54" t="s">
        <v>376</v>
      </c>
    </row>
    <row r="55" spans="1:12" x14ac:dyDescent="0.45">
      <c r="A55" t="str">
        <f>"18801"</f>
        <v>18801</v>
      </c>
      <c r="B55" t="s">
        <v>136</v>
      </c>
      <c r="C55" t="str">
        <f>"05313"</f>
        <v>05313</v>
      </c>
      <c r="D55" t="s">
        <v>377</v>
      </c>
      <c r="E55" t="s">
        <v>378</v>
      </c>
      <c r="G55" t="s">
        <v>379</v>
      </c>
      <c r="H55" t="s">
        <v>16</v>
      </c>
      <c r="I55" t="s">
        <v>380</v>
      </c>
      <c r="J55" t="s">
        <v>381</v>
      </c>
      <c r="K55" t="s">
        <v>382</v>
      </c>
      <c r="L55" t="s">
        <v>383</v>
      </c>
    </row>
    <row r="56" spans="1:12" x14ac:dyDescent="0.45">
      <c r="A56" t="str">
        <f>"32801"</f>
        <v>32801</v>
      </c>
      <c r="B56" t="s">
        <v>28</v>
      </c>
      <c r="C56" t="str">
        <f>"22073"</f>
        <v>22073</v>
      </c>
      <c r="D56" t="s">
        <v>384</v>
      </c>
      <c r="E56" t="s">
        <v>385</v>
      </c>
      <c r="G56" t="s">
        <v>386</v>
      </c>
      <c r="H56" t="s">
        <v>16</v>
      </c>
      <c r="I56" t="s">
        <v>387</v>
      </c>
      <c r="J56" t="s">
        <v>388</v>
      </c>
      <c r="K56" t="s">
        <v>389</v>
      </c>
      <c r="L56" t="s">
        <v>390</v>
      </c>
    </row>
    <row r="57" spans="1:12" x14ac:dyDescent="0.45">
      <c r="A57" t="str">
        <f>"32801"</f>
        <v>32801</v>
      </c>
      <c r="B57" t="s">
        <v>28</v>
      </c>
      <c r="C57" t="str">
        <f>"10050"</f>
        <v>10050</v>
      </c>
      <c r="D57" t="s">
        <v>391</v>
      </c>
      <c r="E57" t="s">
        <v>392</v>
      </c>
      <c r="G57" t="s">
        <v>393</v>
      </c>
      <c r="H57" t="s">
        <v>16</v>
      </c>
      <c r="I57" t="s">
        <v>394</v>
      </c>
      <c r="J57" t="s">
        <v>395</v>
      </c>
      <c r="K57" t="s">
        <v>396</v>
      </c>
      <c r="L57" t="s">
        <v>397</v>
      </c>
    </row>
    <row r="58" spans="1:12" x14ac:dyDescent="0.45">
      <c r="A58" t="str">
        <f>"32801"</f>
        <v>32801</v>
      </c>
      <c r="B58" t="s">
        <v>28</v>
      </c>
      <c r="C58" t="str">
        <f>"26059"</f>
        <v>26059</v>
      </c>
      <c r="D58" t="s">
        <v>398</v>
      </c>
      <c r="E58" t="s">
        <v>399</v>
      </c>
      <c r="G58" t="s">
        <v>400</v>
      </c>
      <c r="H58" t="s">
        <v>16</v>
      </c>
      <c r="I58" t="s">
        <v>401</v>
      </c>
      <c r="J58" t="s">
        <v>402</v>
      </c>
      <c r="K58" t="s">
        <v>403</v>
      </c>
      <c r="L58" t="s">
        <v>404</v>
      </c>
    </row>
    <row r="59" spans="1:12" x14ac:dyDescent="0.45">
      <c r="A59" t="str">
        <f>"39801"</f>
        <v>39801</v>
      </c>
      <c r="B59" t="s">
        <v>117</v>
      </c>
      <c r="C59" t="str">
        <f>"19007"</f>
        <v>19007</v>
      </c>
      <c r="D59" t="s">
        <v>405</v>
      </c>
      <c r="E59" t="s">
        <v>406</v>
      </c>
      <c r="G59" t="s">
        <v>407</v>
      </c>
      <c r="H59" t="s">
        <v>16</v>
      </c>
      <c r="I59" t="s">
        <v>408</v>
      </c>
      <c r="J59" t="s">
        <v>409</v>
      </c>
      <c r="K59" t="s">
        <v>410</v>
      </c>
      <c r="L59" t="s">
        <v>411</v>
      </c>
    </row>
    <row r="60" spans="1:12" x14ac:dyDescent="0.45">
      <c r="A60" t="str">
        <f>"29801"</f>
        <v>29801</v>
      </c>
      <c r="B60" t="s">
        <v>36</v>
      </c>
      <c r="C60" t="str">
        <f>"31330"</f>
        <v>31330</v>
      </c>
      <c r="D60" t="s">
        <v>412</v>
      </c>
      <c r="E60" t="s">
        <v>413</v>
      </c>
      <c r="G60" t="s">
        <v>414</v>
      </c>
      <c r="H60" t="s">
        <v>16</v>
      </c>
      <c r="I60" t="s">
        <v>415</v>
      </c>
      <c r="J60" t="s">
        <v>416</v>
      </c>
      <c r="K60" t="s">
        <v>417</v>
      </c>
      <c r="L60" t="s">
        <v>418</v>
      </c>
    </row>
    <row r="61" spans="1:12" x14ac:dyDescent="0.45">
      <c r="A61" t="str">
        <f>"32801"</f>
        <v>32801</v>
      </c>
      <c r="B61" t="s">
        <v>28</v>
      </c>
      <c r="C61" t="str">
        <f>"22207"</f>
        <v>22207</v>
      </c>
      <c r="D61" t="s">
        <v>419</v>
      </c>
      <c r="E61" t="s">
        <v>420</v>
      </c>
      <c r="G61" t="s">
        <v>421</v>
      </c>
      <c r="H61" t="s">
        <v>16</v>
      </c>
      <c r="I61" t="s">
        <v>422</v>
      </c>
      <c r="J61" t="s">
        <v>423</v>
      </c>
      <c r="K61" t="s">
        <v>424</v>
      </c>
      <c r="L61" t="s">
        <v>425</v>
      </c>
    </row>
    <row r="62" spans="1:12" x14ac:dyDescent="0.45">
      <c r="A62" t="str">
        <f>"11801"</f>
        <v>11801</v>
      </c>
      <c r="B62" t="s">
        <v>59</v>
      </c>
      <c r="C62" t="str">
        <f>"07002"</f>
        <v>07002</v>
      </c>
      <c r="D62" t="s">
        <v>426</v>
      </c>
      <c r="E62" t="s">
        <v>427</v>
      </c>
      <c r="G62" t="s">
        <v>428</v>
      </c>
      <c r="H62" t="s">
        <v>16</v>
      </c>
      <c r="I62" t="s">
        <v>429</v>
      </c>
      <c r="J62" t="s">
        <v>430</v>
      </c>
      <c r="K62" t="s">
        <v>431</v>
      </c>
      <c r="L62" t="s">
        <v>432</v>
      </c>
    </row>
    <row r="63" spans="1:12" x14ac:dyDescent="0.45">
      <c r="A63" t="str">
        <f>"32801"</f>
        <v>32801</v>
      </c>
      <c r="B63" t="s">
        <v>28</v>
      </c>
      <c r="C63" t="str">
        <f>"32414"</f>
        <v>32414</v>
      </c>
      <c r="D63" t="s">
        <v>433</v>
      </c>
      <c r="E63" t="s">
        <v>434</v>
      </c>
      <c r="G63" t="s">
        <v>435</v>
      </c>
      <c r="H63" t="s">
        <v>16</v>
      </c>
      <c r="I63" t="s">
        <v>436</v>
      </c>
      <c r="J63" t="s">
        <v>437</v>
      </c>
      <c r="K63" t="s">
        <v>438</v>
      </c>
      <c r="L63" t="s">
        <v>439</v>
      </c>
    </row>
    <row r="64" spans="1:12" x14ac:dyDescent="0.45">
      <c r="A64" t="str">
        <f>"17801"</f>
        <v>17801</v>
      </c>
      <c r="B64" t="s">
        <v>67</v>
      </c>
      <c r="C64" t="str">
        <f>"27343"</f>
        <v>27343</v>
      </c>
      <c r="D64" t="s">
        <v>440</v>
      </c>
      <c r="E64" t="s">
        <v>441</v>
      </c>
      <c r="G64" t="s">
        <v>442</v>
      </c>
      <c r="H64" t="s">
        <v>16</v>
      </c>
      <c r="I64" t="s">
        <v>443</v>
      </c>
      <c r="J64" t="s">
        <v>444</v>
      </c>
      <c r="K64" t="s">
        <v>445</v>
      </c>
      <c r="L64" t="s">
        <v>446</v>
      </c>
    </row>
    <row r="65" spans="1:12" x14ac:dyDescent="0.45">
      <c r="A65" t="str">
        <f>"11801"</f>
        <v>11801</v>
      </c>
      <c r="B65" t="s">
        <v>59</v>
      </c>
      <c r="C65" t="str">
        <f>"36101"</f>
        <v>36101</v>
      </c>
      <c r="D65" t="s">
        <v>447</v>
      </c>
      <c r="E65" t="s">
        <v>448</v>
      </c>
      <c r="G65" t="s">
        <v>449</v>
      </c>
      <c r="H65" t="s">
        <v>16</v>
      </c>
      <c r="I65" t="s">
        <v>450</v>
      </c>
      <c r="J65" t="s">
        <v>451</v>
      </c>
      <c r="K65" t="s">
        <v>452</v>
      </c>
      <c r="L65" t="s">
        <v>453</v>
      </c>
    </row>
    <row r="66" spans="1:12" x14ac:dyDescent="0.45">
      <c r="A66" t="str">
        <f>"32801"</f>
        <v>32801</v>
      </c>
      <c r="B66" t="s">
        <v>28</v>
      </c>
      <c r="C66" t="str">
        <f>"32361"</f>
        <v>32361</v>
      </c>
      <c r="D66" t="s">
        <v>454</v>
      </c>
      <c r="E66" t="s">
        <v>455</v>
      </c>
      <c r="F66" t="s">
        <v>456</v>
      </c>
      <c r="G66" t="s">
        <v>457</v>
      </c>
      <c r="H66" t="s">
        <v>16</v>
      </c>
      <c r="I66">
        <v>99216</v>
      </c>
      <c r="J66" t="s">
        <v>458</v>
      </c>
      <c r="K66" t="s">
        <v>459</v>
      </c>
      <c r="L66" t="s">
        <v>460</v>
      </c>
    </row>
    <row r="67" spans="1:12" x14ac:dyDescent="0.45">
      <c r="A67" t="str">
        <f>"39801"</f>
        <v>39801</v>
      </c>
      <c r="B67" t="s">
        <v>117</v>
      </c>
      <c r="C67" t="str">
        <f>"39090"</f>
        <v>39090</v>
      </c>
      <c r="D67" t="s">
        <v>461</v>
      </c>
      <c r="E67" t="s">
        <v>462</v>
      </c>
      <c r="G67" t="s">
        <v>463</v>
      </c>
      <c r="H67" t="s">
        <v>16</v>
      </c>
      <c r="I67" t="s">
        <v>464</v>
      </c>
      <c r="J67" t="s">
        <v>465</v>
      </c>
      <c r="K67" t="s">
        <v>466</v>
      </c>
      <c r="L67" t="s">
        <v>467</v>
      </c>
    </row>
    <row r="68" spans="1:12" x14ac:dyDescent="0.45">
      <c r="A68" t="str">
        <f>"04801"</f>
        <v>04801</v>
      </c>
      <c r="B68" t="s">
        <v>144</v>
      </c>
      <c r="C68" t="str">
        <f>"09206"</f>
        <v>09206</v>
      </c>
      <c r="D68" t="s">
        <v>468</v>
      </c>
      <c r="E68" t="s">
        <v>469</v>
      </c>
      <c r="G68" t="s">
        <v>470</v>
      </c>
      <c r="H68" t="s">
        <v>16</v>
      </c>
      <c r="I68" t="s">
        <v>471</v>
      </c>
      <c r="J68" t="s">
        <v>472</v>
      </c>
      <c r="K68" t="s">
        <v>473</v>
      </c>
      <c r="L68" t="s">
        <v>474</v>
      </c>
    </row>
    <row r="69" spans="1:12" x14ac:dyDescent="0.45">
      <c r="A69" t="str">
        <f>"39801"</f>
        <v>39801</v>
      </c>
      <c r="B69" t="s">
        <v>117</v>
      </c>
      <c r="C69" t="str">
        <f>"19028"</f>
        <v>19028</v>
      </c>
      <c r="D69" t="s">
        <v>475</v>
      </c>
      <c r="E69" t="s">
        <v>232</v>
      </c>
      <c r="G69" t="s">
        <v>476</v>
      </c>
      <c r="H69" t="s">
        <v>16</v>
      </c>
      <c r="I69" t="s">
        <v>477</v>
      </c>
      <c r="J69" t="s">
        <v>478</v>
      </c>
      <c r="K69" t="s">
        <v>479</v>
      </c>
      <c r="L69" t="s">
        <v>480</v>
      </c>
    </row>
    <row r="70" spans="1:12" x14ac:dyDescent="0.45">
      <c r="A70" t="str">
        <f>"17801"</f>
        <v>17801</v>
      </c>
      <c r="B70" t="s">
        <v>67</v>
      </c>
      <c r="C70" t="str">
        <f>"27404"</f>
        <v>27404</v>
      </c>
      <c r="D70" t="s">
        <v>481</v>
      </c>
      <c r="E70" t="s">
        <v>482</v>
      </c>
      <c r="G70" t="s">
        <v>483</v>
      </c>
      <c r="H70" t="s">
        <v>16</v>
      </c>
      <c r="I70" t="s">
        <v>484</v>
      </c>
      <c r="J70" t="s">
        <v>485</v>
      </c>
      <c r="K70" t="s">
        <v>486</v>
      </c>
      <c r="L70" t="s">
        <v>487</v>
      </c>
    </row>
    <row r="71" spans="1:12" x14ac:dyDescent="0.45">
      <c r="A71" t="str">
        <f>"29801"</f>
        <v>29801</v>
      </c>
      <c r="B71" t="s">
        <v>36</v>
      </c>
      <c r="C71" t="str">
        <f>"31015"</f>
        <v>31015</v>
      </c>
      <c r="D71" t="s">
        <v>488</v>
      </c>
      <c r="E71" t="s">
        <v>489</v>
      </c>
      <c r="G71" t="s">
        <v>490</v>
      </c>
      <c r="H71" t="s">
        <v>16</v>
      </c>
      <c r="I71" t="s">
        <v>491</v>
      </c>
      <c r="J71" t="s">
        <v>492</v>
      </c>
      <c r="K71" t="s">
        <v>493</v>
      </c>
      <c r="L71" t="s">
        <v>494</v>
      </c>
    </row>
    <row r="72" spans="1:12" x14ac:dyDescent="0.45">
      <c r="A72" t="str">
        <f>"39801"</f>
        <v>39801</v>
      </c>
      <c r="B72" t="s">
        <v>117</v>
      </c>
      <c r="C72" t="str">
        <f>"19401"</f>
        <v>19401</v>
      </c>
      <c r="D72" t="s">
        <v>495</v>
      </c>
      <c r="E72" t="s">
        <v>496</v>
      </c>
      <c r="G72" t="s">
        <v>407</v>
      </c>
      <c r="H72" t="s">
        <v>16</v>
      </c>
      <c r="I72" t="s">
        <v>497</v>
      </c>
      <c r="J72" t="s">
        <v>498</v>
      </c>
      <c r="K72" t="s">
        <v>499</v>
      </c>
      <c r="L72" t="s">
        <v>500</v>
      </c>
    </row>
    <row r="73" spans="1:12" x14ac:dyDescent="0.45">
      <c r="A73" t="str">
        <f>"34801"</f>
        <v>34801</v>
      </c>
      <c r="B73" t="s">
        <v>12</v>
      </c>
      <c r="C73" t="str">
        <f>"14068"</f>
        <v>14068</v>
      </c>
      <c r="D73" t="s">
        <v>501</v>
      </c>
      <c r="E73" t="s">
        <v>502</v>
      </c>
      <c r="G73" t="s">
        <v>503</v>
      </c>
      <c r="H73" t="s">
        <v>16</v>
      </c>
      <c r="I73" t="s">
        <v>504</v>
      </c>
      <c r="J73" t="s">
        <v>505</v>
      </c>
      <c r="K73" t="s">
        <v>506</v>
      </c>
      <c r="L73" t="s">
        <v>507</v>
      </c>
    </row>
    <row r="74" spans="1:12" x14ac:dyDescent="0.45">
      <c r="A74" t="str">
        <f>"32801"</f>
        <v>32801</v>
      </c>
      <c r="B74" t="s">
        <v>28</v>
      </c>
      <c r="C74" t="str">
        <f>"38308"</f>
        <v>38308</v>
      </c>
      <c r="D74" t="s">
        <v>508</v>
      </c>
      <c r="E74" t="s">
        <v>509</v>
      </c>
      <c r="G74" t="s">
        <v>510</v>
      </c>
      <c r="H74" t="s">
        <v>16</v>
      </c>
      <c r="I74">
        <v>99125</v>
      </c>
      <c r="J74" t="s">
        <v>511</v>
      </c>
      <c r="K74" t="s">
        <v>512</v>
      </c>
      <c r="L74" t="s">
        <v>513</v>
      </c>
    </row>
    <row r="75" spans="1:12" x14ac:dyDescent="0.45">
      <c r="A75" t="str">
        <f>"04801"</f>
        <v>04801</v>
      </c>
      <c r="B75" t="s">
        <v>144</v>
      </c>
      <c r="C75" t="str">
        <f>"04127"</f>
        <v>04127</v>
      </c>
      <c r="D75" t="s">
        <v>514</v>
      </c>
      <c r="E75" t="s">
        <v>515</v>
      </c>
      <c r="G75" t="s">
        <v>516</v>
      </c>
      <c r="H75" t="s">
        <v>16</v>
      </c>
      <c r="I75" t="s">
        <v>517</v>
      </c>
      <c r="J75" t="s">
        <v>518</v>
      </c>
      <c r="K75" t="s">
        <v>519</v>
      </c>
      <c r="L75" t="s">
        <v>520</v>
      </c>
    </row>
    <row r="76" spans="1:12" x14ac:dyDescent="0.45">
      <c r="A76" t="str">
        <f>"17801"</f>
        <v>17801</v>
      </c>
      <c r="B76" t="s">
        <v>67</v>
      </c>
      <c r="C76" t="str">
        <f>"17216"</f>
        <v>17216</v>
      </c>
      <c r="D76" t="s">
        <v>521</v>
      </c>
      <c r="E76" t="s">
        <v>522</v>
      </c>
      <c r="G76" t="s">
        <v>523</v>
      </c>
      <c r="H76" t="s">
        <v>16</v>
      </c>
      <c r="I76" t="s">
        <v>524</v>
      </c>
      <c r="J76" t="s">
        <v>525</v>
      </c>
      <c r="K76" t="s">
        <v>526</v>
      </c>
      <c r="L76" t="s">
        <v>527</v>
      </c>
    </row>
    <row r="77" spans="1:12" x14ac:dyDescent="0.45">
      <c r="A77" t="str">
        <f>"04801"</f>
        <v>04801</v>
      </c>
      <c r="B77" t="s">
        <v>144</v>
      </c>
      <c r="C77" t="str">
        <f>"13165"</f>
        <v>13165</v>
      </c>
      <c r="D77" t="s">
        <v>528</v>
      </c>
      <c r="E77" t="s">
        <v>529</v>
      </c>
      <c r="G77" t="s">
        <v>530</v>
      </c>
      <c r="H77" t="s">
        <v>16</v>
      </c>
      <c r="I77" t="s">
        <v>531</v>
      </c>
      <c r="J77" t="s">
        <v>532</v>
      </c>
      <c r="K77" t="s">
        <v>533</v>
      </c>
      <c r="L77" t="s">
        <v>534</v>
      </c>
    </row>
    <row r="78" spans="1:12" x14ac:dyDescent="0.45">
      <c r="A78" t="str">
        <f>"34801"</f>
        <v>34801</v>
      </c>
      <c r="B78" t="s">
        <v>12</v>
      </c>
      <c r="C78" t="str">
        <f>"21036"</f>
        <v>21036</v>
      </c>
      <c r="D78" t="s">
        <v>535</v>
      </c>
      <c r="E78" t="s">
        <v>536</v>
      </c>
      <c r="G78" t="s">
        <v>537</v>
      </c>
      <c r="H78" t="s">
        <v>16</v>
      </c>
      <c r="I78" t="s">
        <v>538</v>
      </c>
      <c r="J78" t="s">
        <v>539</v>
      </c>
      <c r="K78" t="s">
        <v>540</v>
      </c>
      <c r="L78" t="s">
        <v>541</v>
      </c>
    </row>
    <row r="79" spans="1:12" x14ac:dyDescent="0.45">
      <c r="A79" t="str">
        <f>"29801"</f>
        <v>29801</v>
      </c>
      <c r="B79" t="s">
        <v>36</v>
      </c>
      <c r="C79" t="str">
        <f>"31002"</f>
        <v>31002</v>
      </c>
      <c r="D79" t="s">
        <v>542</v>
      </c>
      <c r="E79" t="s">
        <v>543</v>
      </c>
      <c r="G79" t="s">
        <v>544</v>
      </c>
      <c r="H79" t="s">
        <v>16</v>
      </c>
      <c r="I79" t="s">
        <v>545</v>
      </c>
      <c r="J79" t="s">
        <v>546</v>
      </c>
      <c r="K79" t="s">
        <v>547</v>
      </c>
      <c r="L79" t="s">
        <v>548</v>
      </c>
    </row>
    <row r="80" spans="1:12" x14ac:dyDescent="0.45">
      <c r="A80" t="str">
        <f>"06801"</f>
        <v>06801</v>
      </c>
      <c r="B80" t="s">
        <v>82</v>
      </c>
      <c r="C80" t="str">
        <f>"06114"</f>
        <v>06114</v>
      </c>
      <c r="D80" t="s">
        <v>549</v>
      </c>
      <c r="E80" t="s">
        <v>550</v>
      </c>
      <c r="G80" t="s">
        <v>551</v>
      </c>
      <c r="H80" t="s">
        <v>16</v>
      </c>
      <c r="I80" t="s">
        <v>552</v>
      </c>
      <c r="J80" t="s">
        <v>553</v>
      </c>
      <c r="K80" t="s">
        <v>554</v>
      </c>
      <c r="L80" t="s">
        <v>555</v>
      </c>
    </row>
    <row r="81" spans="1:12" x14ac:dyDescent="0.45">
      <c r="A81" t="str">
        <f>"32801"</f>
        <v>32801</v>
      </c>
      <c r="B81" t="s">
        <v>28</v>
      </c>
      <c r="C81" t="str">
        <f>"33205"</f>
        <v>33205</v>
      </c>
      <c r="D81" t="s">
        <v>556</v>
      </c>
      <c r="E81" t="s">
        <v>557</v>
      </c>
      <c r="G81" t="s">
        <v>558</v>
      </c>
      <c r="H81" t="s">
        <v>16</v>
      </c>
      <c r="I81" t="s">
        <v>559</v>
      </c>
      <c r="J81" t="s">
        <v>560</v>
      </c>
      <c r="K81" t="s">
        <v>561</v>
      </c>
      <c r="L81" t="s">
        <v>562</v>
      </c>
    </row>
    <row r="82" spans="1:12" x14ac:dyDescent="0.45">
      <c r="A82" t="str">
        <f>"17801"</f>
        <v>17801</v>
      </c>
      <c r="B82" t="s">
        <v>67</v>
      </c>
      <c r="C82" t="str">
        <f>"17210"</f>
        <v>17210</v>
      </c>
      <c r="D82" t="s">
        <v>563</v>
      </c>
      <c r="E82" t="s">
        <v>564</v>
      </c>
      <c r="G82" t="s">
        <v>565</v>
      </c>
      <c r="H82" t="s">
        <v>16</v>
      </c>
      <c r="I82" t="s">
        <v>566</v>
      </c>
      <c r="J82" t="s">
        <v>567</v>
      </c>
      <c r="K82" t="s">
        <v>568</v>
      </c>
      <c r="L82" t="s">
        <v>569</v>
      </c>
    </row>
    <row r="83" spans="1:12" x14ac:dyDescent="0.45">
      <c r="A83" t="str">
        <f>"29801"</f>
        <v>29801</v>
      </c>
      <c r="B83" t="s">
        <v>36</v>
      </c>
      <c r="C83" t="str">
        <f>"37502"</f>
        <v>37502</v>
      </c>
      <c r="D83" t="s">
        <v>570</v>
      </c>
      <c r="E83" t="s">
        <v>571</v>
      </c>
      <c r="G83" t="s">
        <v>572</v>
      </c>
      <c r="H83" t="s">
        <v>16</v>
      </c>
      <c r="I83" t="s">
        <v>573</v>
      </c>
      <c r="J83" t="s">
        <v>574</v>
      </c>
      <c r="K83" t="s">
        <v>575</v>
      </c>
      <c r="L83" t="s">
        <v>576</v>
      </c>
    </row>
    <row r="84" spans="1:12" x14ac:dyDescent="0.45">
      <c r="A84" t="str">
        <f>"17801"</f>
        <v>17801</v>
      </c>
      <c r="B84" t="s">
        <v>67</v>
      </c>
      <c r="C84" t="str">
        <f>"27417"</f>
        <v>27417</v>
      </c>
      <c r="D84" t="s">
        <v>577</v>
      </c>
      <c r="E84" t="s">
        <v>578</v>
      </c>
      <c r="G84" t="s">
        <v>579</v>
      </c>
      <c r="H84" t="s">
        <v>16</v>
      </c>
      <c r="I84" t="s">
        <v>580</v>
      </c>
      <c r="J84" t="s">
        <v>581</v>
      </c>
      <c r="K84" t="s">
        <v>582</v>
      </c>
      <c r="L84" t="s">
        <v>583</v>
      </c>
    </row>
    <row r="85" spans="1:12" x14ac:dyDescent="0.45">
      <c r="A85" t="str">
        <f>"11801"</f>
        <v>11801</v>
      </c>
      <c r="B85" t="s">
        <v>59</v>
      </c>
      <c r="C85" t="str">
        <f>"03053"</f>
        <v>03053</v>
      </c>
      <c r="D85" t="s">
        <v>584</v>
      </c>
      <c r="E85" t="s">
        <v>585</v>
      </c>
      <c r="G85" t="s">
        <v>586</v>
      </c>
      <c r="H85" t="s">
        <v>16</v>
      </c>
      <c r="I85" t="s">
        <v>587</v>
      </c>
      <c r="J85" t="s">
        <v>588</v>
      </c>
      <c r="K85" t="s">
        <v>589</v>
      </c>
      <c r="L85" t="s">
        <v>590</v>
      </c>
    </row>
    <row r="86" spans="1:12" x14ac:dyDescent="0.45">
      <c r="A86" t="str">
        <f>"17801"</f>
        <v>17801</v>
      </c>
      <c r="B86" t="s">
        <v>67</v>
      </c>
      <c r="C86" t="str">
        <f>"27402"</f>
        <v>27402</v>
      </c>
      <c r="D86" t="s">
        <v>591</v>
      </c>
      <c r="E86" t="s">
        <v>592</v>
      </c>
      <c r="G86" t="s">
        <v>579</v>
      </c>
      <c r="H86" t="s">
        <v>16</v>
      </c>
      <c r="I86" t="s">
        <v>593</v>
      </c>
      <c r="J86" t="s">
        <v>594</v>
      </c>
      <c r="K86" t="s">
        <v>595</v>
      </c>
      <c r="L86" t="s">
        <v>596</v>
      </c>
    </row>
    <row r="87" spans="1:12" x14ac:dyDescent="0.45">
      <c r="A87" t="str">
        <f>"32801"</f>
        <v>32801</v>
      </c>
      <c r="B87" t="s">
        <v>28</v>
      </c>
      <c r="C87" t="str">
        <f>"32358"</f>
        <v>32358</v>
      </c>
      <c r="D87" t="s">
        <v>597</v>
      </c>
      <c r="E87" t="s">
        <v>598</v>
      </c>
      <c r="G87" t="s">
        <v>599</v>
      </c>
      <c r="H87" t="s">
        <v>16</v>
      </c>
      <c r="I87" t="s">
        <v>600</v>
      </c>
      <c r="J87" t="s">
        <v>601</v>
      </c>
      <c r="K87" t="s">
        <v>602</v>
      </c>
      <c r="L87" t="s">
        <v>603</v>
      </c>
    </row>
    <row r="88" spans="1:12" x14ac:dyDescent="0.45">
      <c r="A88" t="str">
        <f>"32801"</f>
        <v>32801</v>
      </c>
      <c r="B88" t="s">
        <v>28</v>
      </c>
      <c r="C88" t="str">
        <f>"38302"</f>
        <v>38302</v>
      </c>
      <c r="D88" t="s">
        <v>604</v>
      </c>
      <c r="E88" t="s">
        <v>605</v>
      </c>
      <c r="G88" t="s">
        <v>606</v>
      </c>
      <c r="H88" t="s">
        <v>16</v>
      </c>
      <c r="I88" t="s">
        <v>607</v>
      </c>
      <c r="J88" t="s">
        <v>608</v>
      </c>
      <c r="K88" t="s">
        <v>609</v>
      </c>
      <c r="L88" t="s">
        <v>610</v>
      </c>
    </row>
    <row r="89" spans="1:12" x14ac:dyDescent="0.45">
      <c r="A89" t="str">
        <f>"06801"</f>
        <v>06801</v>
      </c>
      <c r="B89" t="s">
        <v>82</v>
      </c>
      <c r="C89" t="str">
        <f>"20401"</f>
        <v>20401</v>
      </c>
      <c r="D89" t="s">
        <v>611</v>
      </c>
      <c r="E89" t="s">
        <v>612</v>
      </c>
      <c r="G89" t="s">
        <v>613</v>
      </c>
      <c r="H89" t="s">
        <v>16</v>
      </c>
      <c r="I89" t="s">
        <v>614</v>
      </c>
      <c r="J89" t="s">
        <v>615</v>
      </c>
      <c r="K89" t="s">
        <v>616</v>
      </c>
      <c r="L89" t="s">
        <v>617</v>
      </c>
    </row>
    <row r="90" spans="1:12" x14ac:dyDescent="0.45">
      <c r="A90" t="str">
        <f>"39801"</f>
        <v>39801</v>
      </c>
      <c r="B90" t="s">
        <v>117</v>
      </c>
      <c r="C90" t="str">
        <f>"20404"</f>
        <v>20404</v>
      </c>
      <c r="D90" t="s">
        <v>618</v>
      </c>
      <c r="E90" t="s">
        <v>619</v>
      </c>
      <c r="G90" t="s">
        <v>620</v>
      </c>
      <c r="H90" t="s">
        <v>16</v>
      </c>
      <c r="I90">
        <v>98620</v>
      </c>
      <c r="J90" t="s">
        <v>621</v>
      </c>
      <c r="K90" t="s">
        <v>622</v>
      </c>
      <c r="L90" t="s">
        <v>623</v>
      </c>
    </row>
    <row r="91" spans="1:12" x14ac:dyDescent="0.45">
      <c r="A91" t="str">
        <f>"04801"</f>
        <v>04801</v>
      </c>
      <c r="B91" t="s">
        <v>144</v>
      </c>
      <c r="C91" t="str">
        <f>"13301"</f>
        <v>13301</v>
      </c>
      <c r="D91" t="s">
        <v>624</v>
      </c>
      <c r="E91" t="s">
        <v>625</v>
      </c>
      <c r="G91" t="s">
        <v>626</v>
      </c>
      <c r="H91" t="s">
        <v>16</v>
      </c>
      <c r="I91" t="s">
        <v>627</v>
      </c>
      <c r="J91" t="s">
        <v>628</v>
      </c>
      <c r="K91" t="s">
        <v>629</v>
      </c>
      <c r="L91" t="s">
        <v>630</v>
      </c>
    </row>
    <row r="92" spans="1:12" x14ac:dyDescent="0.45">
      <c r="A92" t="str">
        <f>"39801"</f>
        <v>39801</v>
      </c>
      <c r="B92" t="s">
        <v>117</v>
      </c>
      <c r="C92" t="str">
        <f>"39200"</f>
        <v>39200</v>
      </c>
      <c r="D92" t="s">
        <v>631</v>
      </c>
      <c r="E92" t="s">
        <v>632</v>
      </c>
      <c r="G92" t="s">
        <v>633</v>
      </c>
      <c r="H92" t="s">
        <v>16</v>
      </c>
      <c r="I92" t="s">
        <v>634</v>
      </c>
      <c r="J92" t="s">
        <v>635</v>
      </c>
      <c r="K92" t="s">
        <v>636</v>
      </c>
      <c r="L92" t="s">
        <v>637</v>
      </c>
    </row>
    <row r="93" spans="1:12" x14ac:dyDescent="0.45">
      <c r="A93" t="str">
        <f>"39801"</f>
        <v>39801</v>
      </c>
      <c r="B93" t="s">
        <v>117</v>
      </c>
      <c r="C93" t="str">
        <f>"39204"</f>
        <v>39204</v>
      </c>
      <c r="D93" t="s">
        <v>638</v>
      </c>
      <c r="E93" t="s">
        <v>639</v>
      </c>
      <c r="G93" t="s">
        <v>640</v>
      </c>
      <c r="H93" t="s">
        <v>16</v>
      </c>
      <c r="I93" t="s">
        <v>641</v>
      </c>
      <c r="J93" t="s">
        <v>642</v>
      </c>
      <c r="K93" t="s">
        <v>643</v>
      </c>
      <c r="L93" t="s">
        <v>644</v>
      </c>
    </row>
    <row r="94" spans="1:12" x14ac:dyDescent="0.45">
      <c r="A94" t="str">
        <f>"29801"</f>
        <v>29801</v>
      </c>
      <c r="B94" t="s">
        <v>36</v>
      </c>
      <c r="C94" t="str">
        <f>"31332"</f>
        <v>31332</v>
      </c>
      <c r="D94" t="s">
        <v>645</v>
      </c>
      <c r="E94" t="s">
        <v>646</v>
      </c>
      <c r="G94" t="s">
        <v>647</v>
      </c>
      <c r="H94" t="s">
        <v>16</v>
      </c>
      <c r="I94" t="s">
        <v>648</v>
      </c>
      <c r="J94" t="s">
        <v>649</v>
      </c>
      <c r="K94" t="s">
        <v>650</v>
      </c>
      <c r="L94" t="s">
        <v>651</v>
      </c>
    </row>
    <row r="95" spans="1:12" x14ac:dyDescent="0.45">
      <c r="A95" t="str">
        <f>"34801"</f>
        <v>34801</v>
      </c>
      <c r="B95" t="s">
        <v>12</v>
      </c>
      <c r="C95" t="str">
        <f>"23054"</f>
        <v>23054</v>
      </c>
      <c r="D95" t="s">
        <v>652</v>
      </c>
      <c r="E95" t="s">
        <v>653</v>
      </c>
      <c r="G95" t="s">
        <v>654</v>
      </c>
      <c r="H95" t="s">
        <v>16</v>
      </c>
      <c r="I95" t="s">
        <v>655</v>
      </c>
      <c r="J95" t="s">
        <v>656</v>
      </c>
      <c r="K95" t="s">
        <v>657</v>
      </c>
      <c r="L95" t="s">
        <v>658</v>
      </c>
    </row>
    <row r="96" spans="1:12" x14ac:dyDescent="0.45">
      <c r="A96" t="str">
        <f>"32801"</f>
        <v>32801</v>
      </c>
      <c r="B96" t="s">
        <v>28</v>
      </c>
      <c r="C96" t="str">
        <f>"32312"</f>
        <v>32312</v>
      </c>
      <c r="D96" t="s">
        <v>659</v>
      </c>
      <c r="E96" t="s">
        <v>660</v>
      </c>
      <c r="G96" t="s">
        <v>457</v>
      </c>
      <c r="H96" t="s">
        <v>16</v>
      </c>
      <c r="I96" t="s">
        <v>661</v>
      </c>
      <c r="J96" t="s">
        <v>662</v>
      </c>
      <c r="K96" t="s">
        <v>663</v>
      </c>
      <c r="L96" t="s">
        <v>664</v>
      </c>
    </row>
    <row r="97" spans="1:12" x14ac:dyDescent="0.45">
      <c r="A97" t="str">
        <f>"34950"</f>
        <v>34950</v>
      </c>
      <c r="B97" t="s">
        <v>51</v>
      </c>
      <c r="C97" t="str">
        <f>"27904"</f>
        <v>27904</v>
      </c>
      <c r="D97" t="s">
        <v>665</v>
      </c>
      <c r="E97" t="s">
        <v>666</v>
      </c>
      <c r="G97" t="s">
        <v>667</v>
      </c>
      <c r="H97" t="s">
        <v>16</v>
      </c>
      <c r="I97">
        <v>98404</v>
      </c>
      <c r="J97" t="s">
        <v>668</v>
      </c>
      <c r="K97" t="s">
        <v>669</v>
      </c>
      <c r="L97" t="s">
        <v>670</v>
      </c>
    </row>
    <row r="98" spans="1:12" x14ac:dyDescent="0.45">
      <c r="A98" t="str">
        <f>"34950"</f>
        <v>34950</v>
      </c>
      <c r="B98" t="s">
        <v>51</v>
      </c>
      <c r="C98" t="str">
        <f>"17906"</f>
        <v>17906</v>
      </c>
      <c r="D98" t="s">
        <v>671</v>
      </c>
      <c r="E98" t="s">
        <v>672</v>
      </c>
      <c r="G98" t="s">
        <v>673</v>
      </c>
      <c r="H98" t="s">
        <v>16</v>
      </c>
      <c r="I98">
        <v>98031</v>
      </c>
      <c r="J98" t="s">
        <v>668</v>
      </c>
      <c r="K98" t="s">
        <v>674</v>
      </c>
      <c r="L98" t="s">
        <v>670</v>
      </c>
    </row>
    <row r="99" spans="1:12" x14ac:dyDescent="0.45">
      <c r="A99" t="str">
        <f>"34950"</f>
        <v>34950</v>
      </c>
      <c r="B99" t="s">
        <v>51</v>
      </c>
      <c r="C99" t="str">
        <f>"17910"</f>
        <v>17910</v>
      </c>
      <c r="D99" t="s">
        <v>675</v>
      </c>
      <c r="E99" t="s">
        <v>676</v>
      </c>
      <c r="G99" t="s">
        <v>55</v>
      </c>
      <c r="H99" t="s">
        <v>16</v>
      </c>
      <c r="I99">
        <v>98118</v>
      </c>
      <c r="J99" t="s">
        <v>677</v>
      </c>
      <c r="K99" t="s">
        <v>678</v>
      </c>
      <c r="L99" t="s">
        <v>679</v>
      </c>
    </row>
    <row r="100" spans="1:12" x14ac:dyDescent="0.45">
      <c r="A100" t="str">
        <f>"06801"</f>
        <v>06801</v>
      </c>
      <c r="B100" t="s">
        <v>82</v>
      </c>
      <c r="C100" t="str">
        <f>"06103"</f>
        <v>06103</v>
      </c>
      <c r="D100" t="s">
        <v>680</v>
      </c>
      <c r="E100" t="s">
        <v>681</v>
      </c>
      <c r="G100" t="s">
        <v>682</v>
      </c>
      <c r="H100" t="s">
        <v>16</v>
      </c>
      <c r="I100" t="s">
        <v>683</v>
      </c>
      <c r="J100" t="s">
        <v>684</v>
      </c>
      <c r="K100" t="s">
        <v>685</v>
      </c>
      <c r="L100" t="s">
        <v>686</v>
      </c>
    </row>
    <row r="101" spans="1:12" x14ac:dyDescent="0.45">
      <c r="A101" t="str">
        <f>"34801"</f>
        <v>34801</v>
      </c>
      <c r="B101" t="s">
        <v>12</v>
      </c>
      <c r="C101" t="str">
        <f>"34324"</f>
        <v>34324</v>
      </c>
      <c r="D101" t="s">
        <v>687</v>
      </c>
      <c r="E101" t="s">
        <v>688</v>
      </c>
      <c r="G101" t="s">
        <v>689</v>
      </c>
      <c r="H101" t="s">
        <v>16</v>
      </c>
      <c r="I101" t="s">
        <v>690</v>
      </c>
      <c r="J101" t="s">
        <v>691</v>
      </c>
      <c r="K101" t="s">
        <v>692</v>
      </c>
      <c r="L101" t="s">
        <v>693</v>
      </c>
    </row>
    <row r="102" spans="1:12" x14ac:dyDescent="0.45">
      <c r="A102" t="str">
        <f>"32801"</f>
        <v>32801</v>
      </c>
      <c r="B102" t="s">
        <v>28</v>
      </c>
      <c r="C102" t="str">
        <f>"22204"</f>
        <v>22204</v>
      </c>
      <c r="D102" t="s">
        <v>694</v>
      </c>
      <c r="E102" t="s">
        <v>695</v>
      </c>
      <c r="G102" t="s">
        <v>696</v>
      </c>
      <c r="H102" t="s">
        <v>16</v>
      </c>
      <c r="I102" t="s">
        <v>697</v>
      </c>
      <c r="J102" t="s">
        <v>698</v>
      </c>
      <c r="K102" t="s">
        <v>699</v>
      </c>
      <c r="L102" t="s">
        <v>700</v>
      </c>
    </row>
    <row r="103" spans="1:12" x14ac:dyDescent="0.45">
      <c r="A103" t="str">
        <f>"39801"</f>
        <v>39801</v>
      </c>
      <c r="B103" t="s">
        <v>117</v>
      </c>
      <c r="C103" t="str">
        <f>"39203"</f>
        <v>39203</v>
      </c>
      <c r="D103" t="s">
        <v>701</v>
      </c>
      <c r="E103" t="s">
        <v>702</v>
      </c>
      <c r="G103" t="s">
        <v>703</v>
      </c>
      <c r="H103" t="s">
        <v>16</v>
      </c>
      <c r="I103" t="s">
        <v>704</v>
      </c>
      <c r="J103" t="s">
        <v>705</v>
      </c>
      <c r="K103" t="s">
        <v>706</v>
      </c>
      <c r="L103" t="s">
        <v>707</v>
      </c>
    </row>
    <row r="104" spans="1:12" x14ac:dyDescent="0.45">
      <c r="A104" t="str">
        <f>"17801"</f>
        <v>17801</v>
      </c>
      <c r="B104" t="s">
        <v>67</v>
      </c>
      <c r="C104" t="str">
        <f>"17401"</f>
        <v>17401</v>
      </c>
      <c r="D104" t="s">
        <v>708</v>
      </c>
      <c r="E104" t="s">
        <v>709</v>
      </c>
      <c r="G104" t="s">
        <v>710</v>
      </c>
      <c r="H104" t="s">
        <v>16</v>
      </c>
      <c r="I104" t="s">
        <v>711</v>
      </c>
      <c r="J104" t="s">
        <v>712</v>
      </c>
      <c r="K104" t="s">
        <v>713</v>
      </c>
      <c r="L104" t="s">
        <v>714</v>
      </c>
    </row>
    <row r="105" spans="1:12" x14ac:dyDescent="0.45">
      <c r="A105" t="str">
        <f>"06801"</f>
        <v>06801</v>
      </c>
      <c r="B105" t="s">
        <v>82</v>
      </c>
      <c r="C105" t="str">
        <f>"06098"</f>
        <v>06098</v>
      </c>
      <c r="D105" t="s">
        <v>715</v>
      </c>
      <c r="E105" t="s">
        <v>716</v>
      </c>
      <c r="G105" t="s">
        <v>717</v>
      </c>
      <c r="H105" t="s">
        <v>16</v>
      </c>
      <c r="I105" t="s">
        <v>718</v>
      </c>
      <c r="J105" t="s">
        <v>719</v>
      </c>
      <c r="K105" t="s">
        <v>720</v>
      </c>
      <c r="L105" t="s">
        <v>721</v>
      </c>
    </row>
    <row r="106" spans="1:12" x14ac:dyDescent="0.45">
      <c r="A106" t="str">
        <f>"34801"</f>
        <v>34801</v>
      </c>
      <c r="B106" t="s">
        <v>12</v>
      </c>
      <c r="C106" t="str">
        <f>"23404"</f>
        <v>23404</v>
      </c>
      <c r="D106" t="s">
        <v>722</v>
      </c>
      <c r="E106" t="s">
        <v>723</v>
      </c>
      <c r="G106" t="s">
        <v>724</v>
      </c>
      <c r="H106" t="s">
        <v>16</v>
      </c>
      <c r="I106" t="s">
        <v>725</v>
      </c>
      <c r="J106" t="s">
        <v>726</v>
      </c>
      <c r="K106" t="s">
        <v>727</v>
      </c>
      <c r="L106" t="s">
        <v>728</v>
      </c>
    </row>
    <row r="107" spans="1:12" x14ac:dyDescent="0.45">
      <c r="A107" t="str">
        <f>"34801"</f>
        <v>34801</v>
      </c>
      <c r="B107" t="s">
        <v>12</v>
      </c>
      <c r="C107" t="str">
        <f>"14028"</f>
        <v>14028</v>
      </c>
      <c r="D107" t="s">
        <v>729</v>
      </c>
      <c r="E107" t="s">
        <v>730</v>
      </c>
      <c r="G107" t="s">
        <v>731</v>
      </c>
      <c r="H107" t="s">
        <v>16</v>
      </c>
      <c r="I107" t="s">
        <v>732</v>
      </c>
      <c r="J107" t="s">
        <v>733</v>
      </c>
      <c r="K107" t="s">
        <v>734</v>
      </c>
      <c r="L107" t="s">
        <v>735</v>
      </c>
    </row>
    <row r="108" spans="1:12" x14ac:dyDescent="0.45">
      <c r="A108" t="str">
        <f>"34950"</f>
        <v>34950</v>
      </c>
      <c r="B108" t="s">
        <v>51</v>
      </c>
      <c r="C108" t="str">
        <f>"17916"</f>
        <v>17916</v>
      </c>
      <c r="D108" t="s">
        <v>736</v>
      </c>
      <c r="E108" t="s">
        <v>737</v>
      </c>
      <c r="G108" t="s">
        <v>738</v>
      </c>
      <c r="H108" t="s">
        <v>16</v>
      </c>
      <c r="I108" t="s">
        <v>739</v>
      </c>
      <c r="J108" t="s">
        <v>740</v>
      </c>
      <c r="K108" t="s">
        <v>741</v>
      </c>
      <c r="L108" t="s">
        <v>742</v>
      </c>
    </row>
    <row r="109" spans="1:12" x14ac:dyDescent="0.45">
      <c r="A109" t="str">
        <f>"34950"</f>
        <v>34950</v>
      </c>
      <c r="B109" t="s">
        <v>51</v>
      </c>
      <c r="C109" t="str">
        <f>"17911"</f>
        <v>17911</v>
      </c>
      <c r="D109" t="s">
        <v>743</v>
      </c>
      <c r="E109" t="s">
        <v>744</v>
      </c>
      <c r="G109" t="s">
        <v>738</v>
      </c>
      <c r="H109" t="s">
        <v>16</v>
      </c>
      <c r="I109">
        <v>98168</v>
      </c>
      <c r="J109" t="s">
        <v>745</v>
      </c>
      <c r="K109" t="s">
        <v>741</v>
      </c>
      <c r="L109" t="s">
        <v>742</v>
      </c>
    </row>
    <row r="110" spans="1:12" x14ac:dyDescent="0.45">
      <c r="A110" t="str">
        <f>"32801"</f>
        <v>32801</v>
      </c>
      <c r="B110" t="s">
        <v>28</v>
      </c>
      <c r="C110" t="str">
        <f>"10070"</f>
        <v>10070</v>
      </c>
      <c r="D110" t="s">
        <v>746</v>
      </c>
      <c r="E110" t="s">
        <v>747</v>
      </c>
      <c r="G110" t="s">
        <v>748</v>
      </c>
      <c r="H110" t="s">
        <v>16</v>
      </c>
      <c r="I110" t="s">
        <v>749</v>
      </c>
      <c r="J110" t="s">
        <v>750</v>
      </c>
      <c r="K110" t="s">
        <v>751</v>
      </c>
      <c r="L110" t="s">
        <v>752</v>
      </c>
    </row>
    <row r="111" spans="1:12" x14ac:dyDescent="0.45">
      <c r="A111" t="str">
        <f>"29801"</f>
        <v>29801</v>
      </c>
      <c r="B111" t="s">
        <v>36</v>
      </c>
      <c r="C111" t="str">
        <f>"31063"</f>
        <v>31063</v>
      </c>
      <c r="D111" t="s">
        <v>753</v>
      </c>
      <c r="E111" t="s">
        <v>754</v>
      </c>
      <c r="G111" t="s">
        <v>755</v>
      </c>
      <c r="H111" t="s">
        <v>16</v>
      </c>
      <c r="I111" t="s">
        <v>756</v>
      </c>
      <c r="J111" t="s">
        <v>757</v>
      </c>
      <c r="K111" t="s">
        <v>758</v>
      </c>
      <c r="L111" t="s">
        <v>759</v>
      </c>
    </row>
    <row r="112" spans="1:12" x14ac:dyDescent="0.45">
      <c r="A112" t="str">
        <f>"17801"</f>
        <v>17801</v>
      </c>
      <c r="B112" t="s">
        <v>67</v>
      </c>
      <c r="C112" t="str">
        <f>"17411"</f>
        <v>17411</v>
      </c>
      <c r="D112" t="s">
        <v>760</v>
      </c>
      <c r="E112" t="s">
        <v>761</v>
      </c>
      <c r="G112" t="s">
        <v>762</v>
      </c>
      <c r="H112" t="s">
        <v>16</v>
      </c>
      <c r="I112">
        <v>98029</v>
      </c>
      <c r="J112" t="s">
        <v>763</v>
      </c>
      <c r="K112" t="s">
        <v>764</v>
      </c>
      <c r="L112" t="s">
        <v>765</v>
      </c>
    </row>
    <row r="113" spans="1:12" x14ac:dyDescent="0.45">
      <c r="A113" t="str">
        <f>"11801"</f>
        <v>11801</v>
      </c>
      <c r="B113" t="s">
        <v>59</v>
      </c>
      <c r="C113" t="str">
        <f>"11056"</f>
        <v>11056</v>
      </c>
      <c r="D113" t="s">
        <v>766</v>
      </c>
      <c r="E113" t="s">
        <v>767</v>
      </c>
      <c r="G113" t="s">
        <v>768</v>
      </c>
      <c r="H113" t="s">
        <v>16</v>
      </c>
      <c r="I113" t="s">
        <v>769</v>
      </c>
      <c r="J113" t="s">
        <v>770</v>
      </c>
      <c r="K113" t="s">
        <v>771</v>
      </c>
      <c r="L113" t="s">
        <v>772</v>
      </c>
    </row>
    <row r="114" spans="1:12" x14ac:dyDescent="0.45">
      <c r="A114" t="str">
        <f>"06801"</f>
        <v>06801</v>
      </c>
      <c r="B114" t="s">
        <v>82</v>
      </c>
      <c r="C114" t="str">
        <f>"08402"</f>
        <v>08402</v>
      </c>
      <c r="D114" t="s">
        <v>773</v>
      </c>
      <c r="E114" t="s">
        <v>774</v>
      </c>
      <c r="G114" t="s">
        <v>775</v>
      </c>
      <c r="H114" t="s">
        <v>16</v>
      </c>
      <c r="I114" t="s">
        <v>776</v>
      </c>
      <c r="J114" t="s">
        <v>777</v>
      </c>
      <c r="K114" t="s">
        <v>778</v>
      </c>
      <c r="L114" t="s">
        <v>779</v>
      </c>
    </row>
    <row r="115" spans="1:12" x14ac:dyDescent="0.45">
      <c r="A115" t="str">
        <f>"32801"</f>
        <v>32801</v>
      </c>
      <c r="B115" t="s">
        <v>28</v>
      </c>
      <c r="C115" t="str">
        <f>"10003"</f>
        <v>10003</v>
      </c>
      <c r="D115" t="s">
        <v>780</v>
      </c>
      <c r="E115" t="s">
        <v>781</v>
      </c>
      <c r="G115" t="s">
        <v>782</v>
      </c>
      <c r="H115" t="s">
        <v>16</v>
      </c>
      <c r="I115" t="s">
        <v>783</v>
      </c>
      <c r="J115" t="s">
        <v>784</v>
      </c>
      <c r="K115" t="s">
        <v>785</v>
      </c>
      <c r="L115" t="s">
        <v>786</v>
      </c>
    </row>
    <row r="116" spans="1:12" x14ac:dyDescent="0.45">
      <c r="A116" t="str">
        <f>"06801"</f>
        <v>06801</v>
      </c>
      <c r="B116" t="s">
        <v>82</v>
      </c>
      <c r="C116" t="str">
        <f>"08458"</f>
        <v>08458</v>
      </c>
      <c r="D116" t="s">
        <v>787</v>
      </c>
      <c r="E116" t="s">
        <v>788</v>
      </c>
      <c r="G116" t="s">
        <v>789</v>
      </c>
      <c r="H116" t="s">
        <v>16</v>
      </c>
      <c r="I116" t="s">
        <v>790</v>
      </c>
      <c r="J116" t="s">
        <v>791</v>
      </c>
      <c r="K116" t="s">
        <v>792</v>
      </c>
      <c r="L116" t="s">
        <v>793</v>
      </c>
    </row>
    <row r="117" spans="1:12" x14ac:dyDescent="0.45">
      <c r="A117" t="str">
        <f>"11801"</f>
        <v>11801</v>
      </c>
      <c r="B117" t="s">
        <v>59</v>
      </c>
      <c r="C117" t="str">
        <f>"03017"</f>
        <v>03017</v>
      </c>
      <c r="D117" t="s">
        <v>794</v>
      </c>
      <c r="E117" t="s">
        <v>795</v>
      </c>
      <c r="G117" t="s">
        <v>586</v>
      </c>
      <c r="H117" t="s">
        <v>16</v>
      </c>
      <c r="I117" t="s">
        <v>796</v>
      </c>
      <c r="J117" t="s">
        <v>797</v>
      </c>
      <c r="K117" t="s">
        <v>798</v>
      </c>
      <c r="L117" t="s">
        <v>799</v>
      </c>
    </row>
    <row r="118" spans="1:12" x14ac:dyDescent="0.45">
      <c r="A118" t="str">
        <f>"17801"</f>
        <v>17801</v>
      </c>
      <c r="B118" t="s">
        <v>67</v>
      </c>
      <c r="C118" t="str">
        <f>"17415"</f>
        <v>17415</v>
      </c>
      <c r="D118" t="s">
        <v>800</v>
      </c>
      <c r="E118" t="s">
        <v>801</v>
      </c>
      <c r="G118" t="s">
        <v>802</v>
      </c>
      <c r="H118" t="s">
        <v>16</v>
      </c>
      <c r="I118" t="s">
        <v>803</v>
      </c>
      <c r="J118" t="s">
        <v>804</v>
      </c>
      <c r="K118" t="s">
        <v>805</v>
      </c>
      <c r="L118" t="s">
        <v>806</v>
      </c>
    </row>
    <row r="119" spans="1:12" x14ac:dyDescent="0.45">
      <c r="A119" t="str">
        <f>"32801"</f>
        <v>32801</v>
      </c>
      <c r="B119" t="s">
        <v>28</v>
      </c>
      <c r="C119" t="str">
        <f>"33212"</f>
        <v>33212</v>
      </c>
      <c r="D119" t="s">
        <v>807</v>
      </c>
      <c r="E119" t="s">
        <v>808</v>
      </c>
      <c r="G119" t="s">
        <v>809</v>
      </c>
      <c r="H119" t="s">
        <v>16</v>
      </c>
      <c r="I119" t="s">
        <v>810</v>
      </c>
      <c r="J119" t="s">
        <v>811</v>
      </c>
      <c r="K119" t="s">
        <v>812</v>
      </c>
      <c r="L119" t="s">
        <v>813</v>
      </c>
    </row>
    <row r="120" spans="1:12" x14ac:dyDescent="0.45">
      <c r="A120" t="str">
        <f>"11801"</f>
        <v>11801</v>
      </c>
      <c r="B120" t="s">
        <v>59</v>
      </c>
      <c r="C120" t="str">
        <f>"03052"</f>
        <v>03052</v>
      </c>
      <c r="D120" t="s">
        <v>814</v>
      </c>
      <c r="E120" t="s">
        <v>815</v>
      </c>
      <c r="G120" t="s">
        <v>816</v>
      </c>
      <c r="H120" t="s">
        <v>16</v>
      </c>
      <c r="I120" t="s">
        <v>817</v>
      </c>
      <c r="J120" t="s">
        <v>818</v>
      </c>
      <c r="K120" t="s">
        <v>819</v>
      </c>
      <c r="L120" t="s">
        <v>820</v>
      </c>
    </row>
    <row r="121" spans="1:12" x14ac:dyDescent="0.45">
      <c r="A121" t="str">
        <f>"39801"</f>
        <v>39801</v>
      </c>
      <c r="B121" t="s">
        <v>117</v>
      </c>
      <c r="C121" t="str">
        <f>"19403"</f>
        <v>19403</v>
      </c>
      <c r="D121" t="s">
        <v>821</v>
      </c>
      <c r="E121" t="s">
        <v>822</v>
      </c>
      <c r="G121" t="s">
        <v>823</v>
      </c>
      <c r="H121" t="s">
        <v>16</v>
      </c>
      <c r="I121" t="s">
        <v>824</v>
      </c>
      <c r="J121" t="s">
        <v>825</v>
      </c>
      <c r="K121" t="s">
        <v>826</v>
      </c>
      <c r="L121" t="s">
        <v>827</v>
      </c>
    </row>
    <row r="122" spans="1:12" x14ac:dyDescent="0.45">
      <c r="A122" t="str">
        <f>"06801"</f>
        <v>06801</v>
      </c>
      <c r="B122" t="s">
        <v>82</v>
      </c>
      <c r="C122" t="str">
        <f>"20402"</f>
        <v>20402</v>
      </c>
      <c r="D122" t="s">
        <v>828</v>
      </c>
      <c r="E122" t="s">
        <v>829</v>
      </c>
      <c r="G122" t="s">
        <v>830</v>
      </c>
      <c r="H122" t="s">
        <v>16</v>
      </c>
      <c r="I122" t="s">
        <v>831</v>
      </c>
      <c r="J122" t="s">
        <v>832</v>
      </c>
      <c r="K122" t="s">
        <v>833</v>
      </c>
      <c r="L122" t="s">
        <v>834</v>
      </c>
    </row>
    <row r="123" spans="1:12" x14ac:dyDescent="0.45">
      <c r="A123" t="str">
        <f>"06801"</f>
        <v>06801</v>
      </c>
      <c r="B123" t="s">
        <v>82</v>
      </c>
      <c r="C123" t="str">
        <f>"06101"</f>
        <v>06101</v>
      </c>
      <c r="D123" t="s">
        <v>835</v>
      </c>
      <c r="E123" t="s">
        <v>836</v>
      </c>
      <c r="G123" t="s">
        <v>837</v>
      </c>
      <c r="H123" t="s">
        <v>16</v>
      </c>
      <c r="I123" t="s">
        <v>838</v>
      </c>
      <c r="J123" t="s">
        <v>839</v>
      </c>
      <c r="K123" t="s">
        <v>840</v>
      </c>
      <c r="L123" t="s">
        <v>841</v>
      </c>
    </row>
    <row r="124" spans="1:12" x14ac:dyDescent="0.45">
      <c r="A124" t="str">
        <f>"29801"</f>
        <v>29801</v>
      </c>
      <c r="B124" t="s">
        <v>36</v>
      </c>
      <c r="C124" t="str">
        <f>"29311"</f>
        <v>29311</v>
      </c>
      <c r="D124" t="s">
        <v>842</v>
      </c>
      <c r="E124" t="s">
        <v>843</v>
      </c>
      <c r="G124" t="s">
        <v>844</v>
      </c>
      <c r="H124" t="s">
        <v>16</v>
      </c>
      <c r="I124" t="s">
        <v>845</v>
      </c>
      <c r="J124" t="s">
        <v>846</v>
      </c>
      <c r="K124" t="s">
        <v>847</v>
      </c>
      <c r="L124" t="s">
        <v>848</v>
      </c>
    </row>
    <row r="125" spans="1:12" x14ac:dyDescent="0.45">
      <c r="A125" t="str">
        <f>"32801"</f>
        <v>32801</v>
      </c>
      <c r="B125" t="s">
        <v>28</v>
      </c>
      <c r="C125" t="str">
        <f>"38126"</f>
        <v>38126</v>
      </c>
      <c r="D125" t="s">
        <v>849</v>
      </c>
      <c r="E125" t="s">
        <v>850</v>
      </c>
      <c r="G125" t="s">
        <v>851</v>
      </c>
      <c r="H125" t="s">
        <v>16</v>
      </c>
      <c r="I125">
        <v>99143</v>
      </c>
      <c r="J125" t="s">
        <v>852</v>
      </c>
      <c r="K125" t="s">
        <v>853</v>
      </c>
      <c r="L125" t="s">
        <v>854</v>
      </c>
    </row>
    <row r="126" spans="1:12" x14ac:dyDescent="0.45">
      <c r="A126" t="str">
        <f>"04801"</f>
        <v>04801</v>
      </c>
      <c r="B126" t="s">
        <v>144</v>
      </c>
      <c r="C126" t="str">
        <f>"04129"</f>
        <v>04129</v>
      </c>
      <c r="D126" t="s">
        <v>855</v>
      </c>
      <c r="E126" t="s">
        <v>856</v>
      </c>
      <c r="G126" t="s">
        <v>857</v>
      </c>
      <c r="H126" t="s">
        <v>16</v>
      </c>
      <c r="I126" t="s">
        <v>858</v>
      </c>
      <c r="J126" t="s">
        <v>859</v>
      </c>
      <c r="K126" t="s">
        <v>860</v>
      </c>
      <c r="L126" t="s">
        <v>861</v>
      </c>
    </row>
    <row r="127" spans="1:12" x14ac:dyDescent="0.45">
      <c r="A127" t="str">
        <f>"34801"</f>
        <v>34801</v>
      </c>
      <c r="B127" t="s">
        <v>12</v>
      </c>
      <c r="C127" t="str">
        <f>"14097"</f>
        <v>14097</v>
      </c>
      <c r="D127" t="s">
        <v>862</v>
      </c>
      <c r="E127" t="s">
        <v>702</v>
      </c>
      <c r="G127" t="s">
        <v>863</v>
      </c>
      <c r="H127" t="s">
        <v>16</v>
      </c>
      <c r="I127" t="s">
        <v>864</v>
      </c>
      <c r="J127" t="s">
        <v>865</v>
      </c>
      <c r="K127" t="s">
        <v>866</v>
      </c>
      <c r="L127" t="s">
        <v>867</v>
      </c>
    </row>
    <row r="128" spans="1:12" x14ac:dyDescent="0.45">
      <c r="A128" t="str">
        <f>"29801"</f>
        <v>29801</v>
      </c>
      <c r="B128" t="s">
        <v>36</v>
      </c>
      <c r="C128" t="str">
        <f>"31004"</f>
        <v>31004</v>
      </c>
      <c r="D128" t="s">
        <v>868</v>
      </c>
      <c r="E128" t="s">
        <v>869</v>
      </c>
      <c r="G128" t="s">
        <v>870</v>
      </c>
      <c r="H128" t="s">
        <v>16</v>
      </c>
      <c r="I128">
        <v>98258</v>
      </c>
      <c r="J128" t="s">
        <v>871</v>
      </c>
      <c r="K128" t="s">
        <v>872</v>
      </c>
      <c r="L128" t="s">
        <v>873</v>
      </c>
    </row>
    <row r="129" spans="1:12" x14ac:dyDescent="0.45">
      <c r="A129" t="str">
        <f>"17801"</f>
        <v>17801</v>
      </c>
      <c r="B129" t="s">
        <v>67</v>
      </c>
      <c r="C129" t="str">
        <f>"17414"</f>
        <v>17414</v>
      </c>
      <c r="D129" t="s">
        <v>874</v>
      </c>
      <c r="E129" t="s">
        <v>875</v>
      </c>
      <c r="G129" t="s">
        <v>876</v>
      </c>
      <c r="H129" t="s">
        <v>16</v>
      </c>
      <c r="I129" t="s">
        <v>877</v>
      </c>
      <c r="J129" t="s">
        <v>878</v>
      </c>
      <c r="K129" t="s">
        <v>879</v>
      </c>
      <c r="L129" t="s">
        <v>880</v>
      </c>
    </row>
    <row r="130" spans="1:12" x14ac:dyDescent="0.45">
      <c r="A130" t="str">
        <f>"29801"</f>
        <v>29801</v>
      </c>
      <c r="B130" t="s">
        <v>36</v>
      </c>
      <c r="C130" t="str">
        <f>"31306"</f>
        <v>31306</v>
      </c>
      <c r="D130" t="s">
        <v>881</v>
      </c>
      <c r="E130" t="s">
        <v>882</v>
      </c>
      <c r="G130" t="s">
        <v>883</v>
      </c>
      <c r="H130" t="s">
        <v>16</v>
      </c>
      <c r="I130" t="s">
        <v>884</v>
      </c>
      <c r="J130" t="s">
        <v>885</v>
      </c>
      <c r="K130" t="s">
        <v>886</v>
      </c>
      <c r="L130" t="s">
        <v>887</v>
      </c>
    </row>
    <row r="131" spans="1:12" x14ac:dyDescent="0.45">
      <c r="A131" t="str">
        <f>"32801"</f>
        <v>32801</v>
      </c>
      <c r="B131" t="s">
        <v>28</v>
      </c>
      <c r="C131" t="str">
        <f>"38264"</f>
        <v>38264</v>
      </c>
      <c r="D131" t="s">
        <v>888</v>
      </c>
      <c r="E131" t="s">
        <v>889</v>
      </c>
      <c r="G131" t="s">
        <v>890</v>
      </c>
      <c r="H131" t="s">
        <v>16</v>
      </c>
      <c r="I131" t="s">
        <v>891</v>
      </c>
      <c r="J131" t="s">
        <v>892</v>
      </c>
      <c r="K131" t="s">
        <v>893</v>
      </c>
      <c r="L131" t="s">
        <v>894</v>
      </c>
    </row>
    <row r="132" spans="1:12" x14ac:dyDescent="0.45">
      <c r="A132" t="str">
        <f>"32801"</f>
        <v>32801</v>
      </c>
      <c r="B132" t="s">
        <v>28</v>
      </c>
      <c r="C132" t="str">
        <f>"32362"</f>
        <v>32362</v>
      </c>
      <c r="D132" t="s">
        <v>895</v>
      </c>
      <c r="E132" t="s">
        <v>896</v>
      </c>
      <c r="G132" t="s">
        <v>897</v>
      </c>
      <c r="H132" t="s">
        <v>16</v>
      </c>
      <c r="I132" t="s">
        <v>898</v>
      </c>
      <c r="J132" t="s">
        <v>899</v>
      </c>
      <c r="K132" t="s">
        <v>900</v>
      </c>
      <c r="L132" t="s">
        <v>901</v>
      </c>
    </row>
    <row r="133" spans="1:12" x14ac:dyDescent="0.45">
      <c r="A133" t="str">
        <f>"32801"</f>
        <v>32801</v>
      </c>
      <c r="B133" t="s">
        <v>28</v>
      </c>
      <c r="C133" t="str">
        <f>"01158"</f>
        <v>01158</v>
      </c>
      <c r="D133" t="s">
        <v>902</v>
      </c>
      <c r="E133" t="s">
        <v>903</v>
      </c>
      <c r="G133" t="s">
        <v>904</v>
      </c>
      <c r="H133" t="s">
        <v>16</v>
      </c>
      <c r="I133" t="s">
        <v>905</v>
      </c>
      <c r="J133" t="s">
        <v>906</v>
      </c>
      <c r="K133" t="s">
        <v>907</v>
      </c>
      <c r="L133" t="s">
        <v>908</v>
      </c>
    </row>
    <row r="134" spans="1:12" x14ac:dyDescent="0.45">
      <c r="A134" t="str">
        <f>"06801"</f>
        <v>06801</v>
      </c>
      <c r="B134" t="s">
        <v>82</v>
      </c>
      <c r="C134" t="str">
        <f>"08122"</f>
        <v>08122</v>
      </c>
      <c r="D134" t="s">
        <v>909</v>
      </c>
      <c r="E134" t="s">
        <v>910</v>
      </c>
      <c r="G134" t="s">
        <v>911</v>
      </c>
      <c r="H134" t="s">
        <v>16</v>
      </c>
      <c r="I134" t="s">
        <v>912</v>
      </c>
      <c r="J134" t="s">
        <v>913</v>
      </c>
      <c r="K134" t="s">
        <v>914</v>
      </c>
      <c r="L134" t="s">
        <v>915</v>
      </c>
    </row>
    <row r="135" spans="1:12" x14ac:dyDescent="0.45">
      <c r="A135" t="str">
        <f>"32801"</f>
        <v>32801</v>
      </c>
      <c r="B135" t="s">
        <v>28</v>
      </c>
      <c r="C135" t="str">
        <f>"33183"</f>
        <v>33183</v>
      </c>
      <c r="D135" t="s">
        <v>916</v>
      </c>
      <c r="E135" t="s">
        <v>917</v>
      </c>
      <c r="G135" t="s">
        <v>918</v>
      </c>
      <c r="H135" t="s">
        <v>16</v>
      </c>
      <c r="I135" t="s">
        <v>919</v>
      </c>
      <c r="J135" t="s">
        <v>920</v>
      </c>
      <c r="K135" t="s">
        <v>921</v>
      </c>
      <c r="L135" t="s">
        <v>922</v>
      </c>
    </row>
    <row r="136" spans="1:12" x14ac:dyDescent="0.45">
      <c r="A136" t="str">
        <f>"29801"</f>
        <v>29801</v>
      </c>
      <c r="B136" t="s">
        <v>36</v>
      </c>
      <c r="C136" t="str">
        <f>"28144"</f>
        <v>28144</v>
      </c>
      <c r="D136" t="s">
        <v>923</v>
      </c>
      <c r="E136" t="s">
        <v>924</v>
      </c>
      <c r="G136" t="s">
        <v>925</v>
      </c>
      <c r="H136" t="s">
        <v>16</v>
      </c>
      <c r="I136" t="s">
        <v>926</v>
      </c>
      <c r="J136" t="s">
        <v>927</v>
      </c>
      <c r="K136" t="s">
        <v>928</v>
      </c>
      <c r="L136" t="s">
        <v>929</v>
      </c>
    </row>
    <row r="137" spans="1:12" x14ac:dyDescent="0.45">
      <c r="A137" t="str">
        <f>"32911"</f>
        <v>32911</v>
      </c>
      <c r="B137" t="s">
        <v>930</v>
      </c>
      <c r="C137" t="str">
        <f>"32903"</f>
        <v>32903</v>
      </c>
      <c r="D137" t="s">
        <v>931</v>
      </c>
      <c r="E137" t="s">
        <v>932</v>
      </c>
      <c r="G137" t="s">
        <v>933</v>
      </c>
      <c r="H137" t="s">
        <v>16</v>
      </c>
      <c r="I137">
        <v>99218</v>
      </c>
      <c r="J137" t="s">
        <v>934</v>
      </c>
      <c r="K137" t="s">
        <v>935</v>
      </c>
      <c r="L137" t="s">
        <v>936</v>
      </c>
    </row>
    <row r="138" spans="1:12" x14ac:dyDescent="0.45">
      <c r="A138" t="str">
        <f>"OSPI"</f>
        <v>OSPI</v>
      </c>
      <c r="B138" t="s">
        <v>268</v>
      </c>
      <c r="C138" t="str">
        <f>"37903"</f>
        <v>37903</v>
      </c>
      <c r="D138" t="s">
        <v>937</v>
      </c>
      <c r="E138" t="s">
        <v>938</v>
      </c>
      <c r="G138" t="s">
        <v>939</v>
      </c>
      <c r="H138" t="s">
        <v>16</v>
      </c>
      <c r="I138">
        <v>98226</v>
      </c>
      <c r="J138" t="s">
        <v>940</v>
      </c>
      <c r="K138" t="s">
        <v>941</v>
      </c>
      <c r="L138" t="s">
        <v>942</v>
      </c>
    </row>
    <row r="139" spans="1:12" x14ac:dyDescent="0.45">
      <c r="A139" t="str">
        <f>"06801"</f>
        <v>06801</v>
      </c>
      <c r="B139" t="s">
        <v>82</v>
      </c>
      <c r="C139" t="str">
        <f>"20406"</f>
        <v>20406</v>
      </c>
      <c r="D139" t="s">
        <v>943</v>
      </c>
      <c r="E139" t="s">
        <v>944</v>
      </c>
      <c r="G139" t="s">
        <v>945</v>
      </c>
      <c r="H139" t="s">
        <v>16</v>
      </c>
      <c r="I139" t="s">
        <v>946</v>
      </c>
      <c r="J139" t="s">
        <v>228</v>
      </c>
      <c r="K139" t="s">
        <v>947</v>
      </c>
      <c r="L139" t="s">
        <v>948</v>
      </c>
    </row>
    <row r="140" spans="1:12" x14ac:dyDescent="0.45">
      <c r="A140" t="str">
        <f>"29801"</f>
        <v>29801</v>
      </c>
      <c r="B140" t="s">
        <v>36</v>
      </c>
      <c r="C140" t="str">
        <f>"37504"</f>
        <v>37504</v>
      </c>
      <c r="D140" t="s">
        <v>949</v>
      </c>
      <c r="E140" t="s">
        <v>950</v>
      </c>
      <c r="G140" t="s">
        <v>951</v>
      </c>
      <c r="H140" t="s">
        <v>16</v>
      </c>
      <c r="I140" t="s">
        <v>952</v>
      </c>
      <c r="J140" t="s">
        <v>953</v>
      </c>
      <c r="K140" t="s">
        <v>954</v>
      </c>
      <c r="L140" t="s">
        <v>955</v>
      </c>
    </row>
    <row r="141" spans="1:12" x14ac:dyDescent="0.45">
      <c r="A141" t="str">
        <f>"39801"</f>
        <v>39801</v>
      </c>
      <c r="B141" t="s">
        <v>117</v>
      </c>
      <c r="C141" t="str">
        <f>"39120"</f>
        <v>39120</v>
      </c>
      <c r="D141" t="s">
        <v>956</v>
      </c>
      <c r="E141" t="s">
        <v>829</v>
      </c>
      <c r="G141" t="s">
        <v>957</v>
      </c>
      <c r="H141" t="s">
        <v>16</v>
      </c>
      <c r="I141" t="s">
        <v>958</v>
      </c>
      <c r="J141" t="s">
        <v>959</v>
      </c>
      <c r="K141" t="s">
        <v>960</v>
      </c>
      <c r="L141" t="s">
        <v>961</v>
      </c>
    </row>
    <row r="142" spans="1:12" x14ac:dyDescent="0.45">
      <c r="A142" t="str">
        <f>"04801"</f>
        <v>04801</v>
      </c>
      <c r="B142" t="s">
        <v>144</v>
      </c>
      <c r="C142" t="str">
        <f>"09207"</f>
        <v>09207</v>
      </c>
      <c r="D142" t="s">
        <v>962</v>
      </c>
      <c r="E142" t="s">
        <v>963</v>
      </c>
      <c r="G142" t="s">
        <v>964</v>
      </c>
      <c r="H142" t="s">
        <v>16</v>
      </c>
      <c r="I142" t="s">
        <v>965</v>
      </c>
      <c r="J142" t="s">
        <v>966</v>
      </c>
      <c r="K142" t="s">
        <v>967</v>
      </c>
      <c r="L142" t="s">
        <v>968</v>
      </c>
    </row>
    <row r="143" spans="1:12" x14ac:dyDescent="0.45">
      <c r="A143" t="str">
        <f>"04801"</f>
        <v>04801</v>
      </c>
      <c r="B143" t="s">
        <v>144</v>
      </c>
      <c r="C143" t="str">
        <f>"04019"</f>
        <v>04019</v>
      </c>
      <c r="D143" t="s">
        <v>969</v>
      </c>
      <c r="E143" t="s">
        <v>970</v>
      </c>
      <c r="G143" t="s">
        <v>971</v>
      </c>
      <c r="H143" t="s">
        <v>16</v>
      </c>
      <c r="I143" t="s">
        <v>972</v>
      </c>
      <c r="J143" t="s">
        <v>973</v>
      </c>
      <c r="K143" t="s">
        <v>974</v>
      </c>
      <c r="L143" t="s">
        <v>975</v>
      </c>
    </row>
    <row r="144" spans="1:12" x14ac:dyDescent="0.45">
      <c r="A144" t="str">
        <f>"34801"</f>
        <v>34801</v>
      </c>
      <c r="B144" t="s">
        <v>12</v>
      </c>
      <c r="C144" t="str">
        <f>"23311"</f>
        <v>23311</v>
      </c>
      <c r="D144" t="s">
        <v>976</v>
      </c>
      <c r="E144" t="s">
        <v>977</v>
      </c>
      <c r="G144" t="s">
        <v>503</v>
      </c>
      <c r="H144" t="s">
        <v>16</v>
      </c>
      <c r="I144" t="s">
        <v>978</v>
      </c>
      <c r="J144" t="s">
        <v>979</v>
      </c>
      <c r="K144" t="s">
        <v>980</v>
      </c>
      <c r="L144" t="s">
        <v>981</v>
      </c>
    </row>
    <row r="145" spans="1:12" x14ac:dyDescent="0.45">
      <c r="A145" t="str">
        <f>"32801"</f>
        <v>32801</v>
      </c>
      <c r="B145" t="s">
        <v>28</v>
      </c>
      <c r="C145" t="str">
        <f>"33207"</f>
        <v>33207</v>
      </c>
      <c r="D145" t="s">
        <v>982</v>
      </c>
      <c r="E145" t="s">
        <v>983</v>
      </c>
      <c r="F145" t="s">
        <v>984</v>
      </c>
      <c r="G145" t="s">
        <v>985</v>
      </c>
      <c r="H145" t="s">
        <v>16</v>
      </c>
      <c r="I145" t="s">
        <v>986</v>
      </c>
      <c r="J145" t="s">
        <v>987</v>
      </c>
      <c r="K145" t="s">
        <v>988</v>
      </c>
      <c r="L145" t="s">
        <v>989</v>
      </c>
    </row>
    <row r="146" spans="1:12" x14ac:dyDescent="0.45">
      <c r="A146" t="str">
        <f>"29801"</f>
        <v>29801</v>
      </c>
      <c r="B146" t="s">
        <v>36</v>
      </c>
      <c r="C146" t="str">
        <f>"31025"</f>
        <v>31025</v>
      </c>
      <c r="D146" t="s">
        <v>990</v>
      </c>
      <c r="E146" t="s">
        <v>991</v>
      </c>
      <c r="G146" t="s">
        <v>992</v>
      </c>
      <c r="H146" t="s">
        <v>16</v>
      </c>
      <c r="I146" t="s">
        <v>993</v>
      </c>
      <c r="J146" t="s">
        <v>994</v>
      </c>
      <c r="K146" t="s">
        <v>995</v>
      </c>
      <c r="L146" t="s">
        <v>996</v>
      </c>
    </row>
    <row r="147" spans="1:12" x14ac:dyDescent="0.45">
      <c r="A147" t="str">
        <f>"34801"</f>
        <v>34801</v>
      </c>
      <c r="B147" t="s">
        <v>12</v>
      </c>
      <c r="C147" t="str">
        <f>"14065"</f>
        <v>14065</v>
      </c>
      <c r="D147" t="s">
        <v>997</v>
      </c>
      <c r="E147" t="s">
        <v>998</v>
      </c>
      <c r="G147" t="s">
        <v>999</v>
      </c>
      <c r="H147" t="s">
        <v>16</v>
      </c>
      <c r="I147" t="s">
        <v>1000</v>
      </c>
      <c r="J147" t="s">
        <v>1001</v>
      </c>
      <c r="K147" t="s">
        <v>1002</v>
      </c>
      <c r="L147" t="s">
        <v>1003</v>
      </c>
    </row>
    <row r="148" spans="1:12" x14ac:dyDescent="0.45">
      <c r="A148" t="str">
        <f>"32801"</f>
        <v>32801</v>
      </c>
      <c r="B148" t="s">
        <v>28</v>
      </c>
      <c r="C148" t="str">
        <f>"32354"</f>
        <v>32354</v>
      </c>
      <c r="D148" t="s">
        <v>1004</v>
      </c>
      <c r="E148" t="s">
        <v>1005</v>
      </c>
      <c r="G148" t="s">
        <v>1006</v>
      </c>
      <c r="H148" t="s">
        <v>16</v>
      </c>
      <c r="I148" t="s">
        <v>1007</v>
      </c>
      <c r="J148" t="s">
        <v>1008</v>
      </c>
      <c r="K148" t="s">
        <v>1009</v>
      </c>
      <c r="L148" t="s">
        <v>1010</v>
      </c>
    </row>
    <row r="149" spans="1:12" x14ac:dyDescent="0.45">
      <c r="A149" t="str">
        <f>"32801"</f>
        <v>32801</v>
      </c>
      <c r="B149" t="s">
        <v>28</v>
      </c>
      <c r="C149" t="str">
        <f>"32326"</f>
        <v>32326</v>
      </c>
      <c r="D149" t="s">
        <v>1011</v>
      </c>
      <c r="E149" t="s">
        <v>1012</v>
      </c>
      <c r="G149" t="s">
        <v>1013</v>
      </c>
      <c r="H149" t="s">
        <v>16</v>
      </c>
      <c r="I149" t="s">
        <v>1014</v>
      </c>
      <c r="J149" t="s">
        <v>1015</v>
      </c>
      <c r="K149" t="s">
        <v>1016</v>
      </c>
      <c r="L149" t="s">
        <v>1017</v>
      </c>
    </row>
    <row r="150" spans="1:12" x14ac:dyDescent="0.45">
      <c r="A150" t="str">
        <f>"17801"</f>
        <v>17801</v>
      </c>
      <c r="B150" t="s">
        <v>67</v>
      </c>
      <c r="C150" t="str">
        <f>"17400"</f>
        <v>17400</v>
      </c>
      <c r="D150" t="s">
        <v>1018</v>
      </c>
      <c r="E150" t="s">
        <v>1019</v>
      </c>
      <c r="G150" t="s">
        <v>1020</v>
      </c>
      <c r="H150" t="s">
        <v>16</v>
      </c>
      <c r="I150" t="s">
        <v>1021</v>
      </c>
      <c r="J150" t="s">
        <v>1022</v>
      </c>
      <c r="K150" t="s">
        <v>1023</v>
      </c>
      <c r="L150" t="s">
        <v>1024</v>
      </c>
    </row>
    <row r="151" spans="1:12" x14ac:dyDescent="0.45">
      <c r="A151" t="str">
        <f>"29801"</f>
        <v>29801</v>
      </c>
      <c r="B151" t="s">
        <v>36</v>
      </c>
      <c r="C151" t="str">
        <f>"37505"</f>
        <v>37505</v>
      </c>
      <c r="D151" t="s">
        <v>1025</v>
      </c>
      <c r="E151" t="s">
        <v>1026</v>
      </c>
      <c r="G151" t="s">
        <v>99</v>
      </c>
      <c r="H151" t="s">
        <v>16</v>
      </c>
      <c r="I151" t="s">
        <v>1027</v>
      </c>
      <c r="J151" t="s">
        <v>1028</v>
      </c>
      <c r="K151" t="s">
        <v>1029</v>
      </c>
      <c r="L151" t="s">
        <v>1030</v>
      </c>
    </row>
    <row r="152" spans="1:12" x14ac:dyDescent="0.45">
      <c r="A152" t="str">
        <f>"04801"</f>
        <v>04801</v>
      </c>
      <c r="B152" t="s">
        <v>144</v>
      </c>
      <c r="C152" t="str">
        <f>"24350"</f>
        <v>24350</v>
      </c>
      <c r="D152" t="s">
        <v>1031</v>
      </c>
      <c r="E152" t="s">
        <v>1032</v>
      </c>
      <c r="G152" t="s">
        <v>1033</v>
      </c>
      <c r="H152" t="s">
        <v>16</v>
      </c>
      <c r="I152" t="s">
        <v>1034</v>
      </c>
      <c r="J152" t="s">
        <v>1035</v>
      </c>
      <c r="K152" t="s">
        <v>1036</v>
      </c>
      <c r="L152" t="s">
        <v>1037</v>
      </c>
    </row>
    <row r="153" spans="1:12" x14ac:dyDescent="0.45">
      <c r="A153" t="str">
        <f>"06801"</f>
        <v>06801</v>
      </c>
      <c r="B153" t="s">
        <v>82</v>
      </c>
      <c r="C153" t="str">
        <f>"30031"</f>
        <v>30031</v>
      </c>
      <c r="D153" t="s">
        <v>1038</v>
      </c>
      <c r="E153" t="s">
        <v>1039</v>
      </c>
      <c r="G153" t="s">
        <v>1040</v>
      </c>
      <c r="H153" t="s">
        <v>16</v>
      </c>
      <c r="I153" t="s">
        <v>1041</v>
      </c>
      <c r="J153" t="s">
        <v>1042</v>
      </c>
      <c r="K153" t="s">
        <v>1043</v>
      </c>
      <c r="L153" t="s">
        <v>1044</v>
      </c>
    </row>
    <row r="154" spans="1:12" x14ac:dyDescent="0.45">
      <c r="A154" t="str">
        <f>"29801"</f>
        <v>29801</v>
      </c>
      <c r="B154" t="s">
        <v>36</v>
      </c>
      <c r="C154" t="str">
        <f>"31103"</f>
        <v>31103</v>
      </c>
      <c r="D154" t="s">
        <v>1045</v>
      </c>
      <c r="E154" t="s">
        <v>1046</v>
      </c>
      <c r="G154" t="s">
        <v>1047</v>
      </c>
      <c r="H154" t="s">
        <v>16</v>
      </c>
      <c r="I154" t="s">
        <v>1048</v>
      </c>
      <c r="J154" t="s">
        <v>1049</v>
      </c>
      <c r="K154" t="s">
        <v>1050</v>
      </c>
      <c r="L154" t="s">
        <v>1051</v>
      </c>
    </row>
    <row r="155" spans="1:12" x14ac:dyDescent="0.45">
      <c r="A155" t="str">
        <f>"34801"</f>
        <v>34801</v>
      </c>
      <c r="B155" t="s">
        <v>12</v>
      </c>
      <c r="C155" t="str">
        <f>"14066"</f>
        <v>14066</v>
      </c>
      <c r="D155" t="s">
        <v>1052</v>
      </c>
      <c r="E155" t="s">
        <v>1053</v>
      </c>
      <c r="G155" t="s">
        <v>1054</v>
      </c>
      <c r="H155" t="s">
        <v>16</v>
      </c>
      <c r="I155">
        <v>98563</v>
      </c>
      <c r="J155" t="s">
        <v>1055</v>
      </c>
      <c r="K155" t="s">
        <v>1056</v>
      </c>
      <c r="L155" t="s">
        <v>1057</v>
      </c>
    </row>
    <row r="156" spans="1:12" x14ac:dyDescent="0.45">
      <c r="A156" t="str">
        <f>"34801"</f>
        <v>34801</v>
      </c>
      <c r="B156" t="s">
        <v>12</v>
      </c>
      <c r="C156" t="str">
        <f>"21214"</f>
        <v>21214</v>
      </c>
      <c r="D156" t="s">
        <v>1058</v>
      </c>
      <c r="E156" t="s">
        <v>1059</v>
      </c>
      <c r="G156" t="s">
        <v>1060</v>
      </c>
      <c r="H156" t="s">
        <v>16</v>
      </c>
      <c r="I156" t="s">
        <v>1061</v>
      </c>
      <c r="J156" t="s">
        <v>1062</v>
      </c>
      <c r="K156" t="s">
        <v>1063</v>
      </c>
      <c r="L156" t="s">
        <v>1064</v>
      </c>
    </row>
    <row r="157" spans="1:12" x14ac:dyDescent="0.45">
      <c r="A157" t="str">
        <f>"04801"</f>
        <v>04801</v>
      </c>
      <c r="B157" t="s">
        <v>144</v>
      </c>
      <c r="C157" t="str">
        <f>"13161"</f>
        <v>13161</v>
      </c>
      <c r="D157" t="s">
        <v>1065</v>
      </c>
      <c r="E157" t="s">
        <v>1066</v>
      </c>
      <c r="G157" t="s">
        <v>1067</v>
      </c>
      <c r="H157" t="s">
        <v>16</v>
      </c>
      <c r="I157">
        <v>98837</v>
      </c>
      <c r="J157" t="s">
        <v>135</v>
      </c>
    </row>
    <row r="158" spans="1:12" x14ac:dyDescent="0.45">
      <c r="A158" t="str">
        <f>"34801"</f>
        <v>34801</v>
      </c>
      <c r="B158" t="s">
        <v>12</v>
      </c>
      <c r="C158" t="str">
        <f>"21206"</f>
        <v>21206</v>
      </c>
      <c r="D158" t="s">
        <v>1068</v>
      </c>
      <c r="E158" t="s">
        <v>1069</v>
      </c>
      <c r="G158" t="s">
        <v>1070</v>
      </c>
      <c r="H158" t="s">
        <v>16</v>
      </c>
      <c r="I158" t="s">
        <v>1071</v>
      </c>
      <c r="J158" t="s">
        <v>248</v>
      </c>
      <c r="K158" t="s">
        <v>1072</v>
      </c>
      <c r="L158" t="s">
        <v>1073</v>
      </c>
    </row>
    <row r="159" spans="1:12" x14ac:dyDescent="0.45">
      <c r="A159" t="str">
        <f>"39801"</f>
        <v>39801</v>
      </c>
      <c r="B159" t="s">
        <v>117</v>
      </c>
      <c r="C159" t="str">
        <f>"39209"</f>
        <v>39209</v>
      </c>
      <c r="D159" t="s">
        <v>1074</v>
      </c>
      <c r="E159" t="s">
        <v>1075</v>
      </c>
      <c r="G159" t="s">
        <v>1076</v>
      </c>
      <c r="H159" t="s">
        <v>16</v>
      </c>
      <c r="I159" t="s">
        <v>1077</v>
      </c>
      <c r="J159" t="s">
        <v>1078</v>
      </c>
      <c r="K159" t="s">
        <v>1079</v>
      </c>
      <c r="L159" t="s">
        <v>1080</v>
      </c>
    </row>
    <row r="160" spans="1:12" x14ac:dyDescent="0.45">
      <c r="A160" t="str">
        <f>"29801"</f>
        <v>29801</v>
      </c>
      <c r="B160" t="s">
        <v>36</v>
      </c>
      <c r="C160" t="str">
        <f>"37507"</f>
        <v>37507</v>
      </c>
      <c r="D160" t="s">
        <v>1081</v>
      </c>
      <c r="E160" t="s">
        <v>1082</v>
      </c>
      <c r="G160" t="s">
        <v>1083</v>
      </c>
      <c r="H160" t="s">
        <v>16</v>
      </c>
      <c r="I160" t="s">
        <v>1084</v>
      </c>
      <c r="J160" t="s">
        <v>1085</v>
      </c>
      <c r="K160" t="s">
        <v>1086</v>
      </c>
      <c r="L160" t="s">
        <v>1087</v>
      </c>
    </row>
    <row r="161" spans="1:12" x14ac:dyDescent="0.45">
      <c r="A161" t="str">
        <f>"06801"</f>
        <v>06801</v>
      </c>
      <c r="B161" t="s">
        <v>82</v>
      </c>
      <c r="C161" t="str">
        <f>"30029"</f>
        <v>30029</v>
      </c>
      <c r="D161" t="s">
        <v>1088</v>
      </c>
      <c r="E161" t="s">
        <v>1089</v>
      </c>
      <c r="G161" t="s">
        <v>1090</v>
      </c>
      <c r="H161" t="s">
        <v>16</v>
      </c>
      <c r="I161" t="s">
        <v>1091</v>
      </c>
      <c r="J161" t="s">
        <v>1092</v>
      </c>
      <c r="K161" t="s">
        <v>1093</v>
      </c>
      <c r="L161" t="s">
        <v>1094</v>
      </c>
    </row>
    <row r="162" spans="1:12" x14ac:dyDescent="0.45">
      <c r="A162" t="str">
        <f>"29801"</f>
        <v>29801</v>
      </c>
      <c r="B162" t="s">
        <v>36</v>
      </c>
      <c r="C162" t="str">
        <f>"29320"</f>
        <v>29320</v>
      </c>
      <c r="D162" t="s">
        <v>1095</v>
      </c>
      <c r="E162" t="s">
        <v>1096</v>
      </c>
      <c r="G162" t="s">
        <v>353</v>
      </c>
      <c r="H162" t="s">
        <v>16</v>
      </c>
      <c r="I162" t="s">
        <v>1097</v>
      </c>
      <c r="J162" t="s">
        <v>1098</v>
      </c>
      <c r="K162" t="s">
        <v>1099</v>
      </c>
      <c r="L162" t="s">
        <v>1100</v>
      </c>
    </row>
    <row r="163" spans="1:12" x14ac:dyDescent="0.45">
      <c r="A163" t="str">
        <f>"OSPI"</f>
        <v>OSPI</v>
      </c>
      <c r="B163" t="s">
        <v>268</v>
      </c>
      <c r="C163" t="str">
        <f>"17903"</f>
        <v>17903</v>
      </c>
      <c r="D163" t="s">
        <v>1101</v>
      </c>
      <c r="E163" t="s">
        <v>1102</v>
      </c>
      <c r="F163" t="s">
        <v>1103</v>
      </c>
      <c r="G163" t="s">
        <v>70</v>
      </c>
      <c r="H163" t="s">
        <v>16</v>
      </c>
      <c r="I163">
        <v>98092</v>
      </c>
      <c r="J163" t="s">
        <v>1104</v>
      </c>
      <c r="K163" t="s">
        <v>1105</v>
      </c>
      <c r="L163" t="s">
        <v>1106</v>
      </c>
    </row>
    <row r="164" spans="1:12" x14ac:dyDescent="0.45">
      <c r="A164" t="str">
        <f>"29801"</f>
        <v>29801</v>
      </c>
      <c r="B164" t="s">
        <v>36</v>
      </c>
      <c r="C164" t="str">
        <f>"31006"</f>
        <v>31006</v>
      </c>
      <c r="D164" t="s">
        <v>1107</v>
      </c>
      <c r="E164" t="s">
        <v>1108</v>
      </c>
      <c r="G164" t="s">
        <v>1109</v>
      </c>
      <c r="H164" t="s">
        <v>16</v>
      </c>
      <c r="I164" t="s">
        <v>1110</v>
      </c>
      <c r="J164" t="s">
        <v>1111</v>
      </c>
      <c r="K164" t="s">
        <v>1112</v>
      </c>
      <c r="L164" t="s">
        <v>1113</v>
      </c>
    </row>
    <row r="165" spans="1:12" x14ac:dyDescent="0.45">
      <c r="A165" t="str">
        <f>"39801"</f>
        <v>39801</v>
      </c>
      <c r="B165" t="s">
        <v>117</v>
      </c>
      <c r="C165" t="str">
        <f>"39003"</f>
        <v>39003</v>
      </c>
      <c r="D165" t="s">
        <v>1114</v>
      </c>
      <c r="E165" t="s">
        <v>1115</v>
      </c>
      <c r="G165" t="s">
        <v>1116</v>
      </c>
      <c r="H165" t="s">
        <v>16</v>
      </c>
      <c r="I165" t="s">
        <v>1117</v>
      </c>
      <c r="J165" t="s">
        <v>1118</v>
      </c>
      <c r="K165" t="s">
        <v>1119</v>
      </c>
      <c r="L165" t="s">
        <v>1120</v>
      </c>
    </row>
    <row r="166" spans="1:12" x14ac:dyDescent="0.45">
      <c r="A166" t="str">
        <f>"34801"</f>
        <v>34801</v>
      </c>
      <c r="B166" t="s">
        <v>12</v>
      </c>
      <c r="C166" t="str">
        <f>"21014"</f>
        <v>21014</v>
      </c>
      <c r="D166" t="s">
        <v>1121</v>
      </c>
      <c r="E166" t="s">
        <v>1122</v>
      </c>
      <c r="G166" t="s">
        <v>1123</v>
      </c>
      <c r="H166" t="s">
        <v>16</v>
      </c>
      <c r="I166" t="s">
        <v>1124</v>
      </c>
      <c r="J166" t="s">
        <v>1125</v>
      </c>
      <c r="K166" t="s">
        <v>1126</v>
      </c>
      <c r="L166" t="s">
        <v>1127</v>
      </c>
    </row>
    <row r="167" spans="1:12" x14ac:dyDescent="0.45">
      <c r="A167" t="str">
        <f>"06801"</f>
        <v>06801</v>
      </c>
      <c r="B167" t="s">
        <v>82</v>
      </c>
      <c r="C167" t="str">
        <f>"25155"</f>
        <v>25155</v>
      </c>
      <c r="D167" t="s">
        <v>1128</v>
      </c>
      <c r="E167" t="s">
        <v>1129</v>
      </c>
      <c r="G167" t="s">
        <v>1130</v>
      </c>
      <c r="H167" t="s">
        <v>16</v>
      </c>
      <c r="I167" t="s">
        <v>1131</v>
      </c>
      <c r="J167" t="s">
        <v>1132</v>
      </c>
      <c r="K167" t="s">
        <v>1133</v>
      </c>
      <c r="L167" t="s">
        <v>1134</v>
      </c>
    </row>
    <row r="168" spans="1:12" x14ac:dyDescent="0.45">
      <c r="A168" t="str">
        <f>"04801"</f>
        <v>04801</v>
      </c>
      <c r="B168" t="s">
        <v>144</v>
      </c>
      <c r="C168" t="str">
        <f>"24014"</f>
        <v>24014</v>
      </c>
      <c r="D168" t="s">
        <v>1135</v>
      </c>
      <c r="E168" t="s">
        <v>1136</v>
      </c>
      <c r="G168" t="s">
        <v>1137</v>
      </c>
      <c r="H168" t="s">
        <v>16</v>
      </c>
      <c r="I168" t="s">
        <v>1138</v>
      </c>
      <c r="J168" t="s">
        <v>1139</v>
      </c>
      <c r="K168" t="s">
        <v>1140</v>
      </c>
      <c r="L168" t="s">
        <v>1141</v>
      </c>
    </row>
    <row r="169" spans="1:12" x14ac:dyDescent="0.45">
      <c r="A169" t="str">
        <f>"32801"</f>
        <v>32801</v>
      </c>
      <c r="B169" t="s">
        <v>28</v>
      </c>
      <c r="C169" t="str">
        <f>"26056"</f>
        <v>26056</v>
      </c>
      <c r="D169" t="s">
        <v>1142</v>
      </c>
      <c r="E169" t="s">
        <v>283</v>
      </c>
      <c r="G169" t="s">
        <v>1143</v>
      </c>
      <c r="H169" t="s">
        <v>16</v>
      </c>
      <c r="I169" t="s">
        <v>1144</v>
      </c>
      <c r="J169" t="s">
        <v>1145</v>
      </c>
      <c r="K169" t="s">
        <v>1146</v>
      </c>
      <c r="L169" t="s">
        <v>1147</v>
      </c>
    </row>
    <row r="170" spans="1:12" x14ac:dyDescent="0.45">
      <c r="A170" t="str">
        <f>"32801"</f>
        <v>32801</v>
      </c>
      <c r="B170" t="s">
        <v>28</v>
      </c>
      <c r="C170" t="str">
        <f>"32325"</f>
        <v>32325</v>
      </c>
      <c r="D170" t="s">
        <v>1148</v>
      </c>
      <c r="E170" t="s">
        <v>1149</v>
      </c>
      <c r="G170" t="s">
        <v>1150</v>
      </c>
      <c r="H170" t="s">
        <v>16</v>
      </c>
      <c r="I170" t="s">
        <v>1151</v>
      </c>
      <c r="J170" t="s">
        <v>1152</v>
      </c>
      <c r="K170" t="s">
        <v>1153</v>
      </c>
      <c r="L170" t="s">
        <v>1154</v>
      </c>
    </row>
    <row r="171" spans="1:12" x14ac:dyDescent="0.45">
      <c r="A171" t="str">
        <f>"29801"</f>
        <v>29801</v>
      </c>
      <c r="B171" t="s">
        <v>36</v>
      </c>
      <c r="C171" t="str">
        <f>"37506"</f>
        <v>37506</v>
      </c>
      <c r="D171" t="s">
        <v>1155</v>
      </c>
      <c r="E171" t="s">
        <v>1156</v>
      </c>
      <c r="G171" t="s">
        <v>1157</v>
      </c>
      <c r="H171" t="s">
        <v>16</v>
      </c>
      <c r="I171" t="s">
        <v>1158</v>
      </c>
      <c r="J171" t="s">
        <v>1159</v>
      </c>
      <c r="K171" t="s">
        <v>1160</v>
      </c>
      <c r="L171" t="s">
        <v>1161</v>
      </c>
    </row>
    <row r="172" spans="1:12" x14ac:dyDescent="0.45">
      <c r="A172" t="str">
        <f>"34801"</f>
        <v>34801</v>
      </c>
      <c r="B172" t="s">
        <v>12</v>
      </c>
      <c r="C172" t="str">
        <f>"14064"</f>
        <v>14064</v>
      </c>
      <c r="D172" t="s">
        <v>1162</v>
      </c>
      <c r="E172" t="s">
        <v>1163</v>
      </c>
      <c r="G172" t="s">
        <v>1164</v>
      </c>
      <c r="H172" t="s">
        <v>16</v>
      </c>
      <c r="I172" t="s">
        <v>1165</v>
      </c>
      <c r="J172" t="s">
        <v>1166</v>
      </c>
      <c r="K172" t="s">
        <v>1167</v>
      </c>
      <c r="L172" t="s">
        <v>1168</v>
      </c>
    </row>
    <row r="173" spans="1:12" x14ac:dyDescent="0.45">
      <c r="A173" t="str">
        <f>"11801"</f>
        <v>11801</v>
      </c>
      <c r="B173" t="s">
        <v>59</v>
      </c>
      <c r="C173" t="str">
        <f>"11051"</f>
        <v>11051</v>
      </c>
      <c r="D173" t="s">
        <v>1169</v>
      </c>
      <c r="E173" t="s">
        <v>1170</v>
      </c>
      <c r="G173" t="s">
        <v>1171</v>
      </c>
      <c r="H173" t="s">
        <v>16</v>
      </c>
      <c r="I173" t="s">
        <v>1172</v>
      </c>
      <c r="J173" t="s">
        <v>1173</v>
      </c>
      <c r="K173" t="s">
        <v>1174</v>
      </c>
      <c r="L173" t="s">
        <v>1175</v>
      </c>
    </row>
    <row r="174" spans="1:12" x14ac:dyDescent="0.45">
      <c r="A174" t="str">
        <f>"18801"</f>
        <v>18801</v>
      </c>
      <c r="B174" t="s">
        <v>136</v>
      </c>
      <c r="C174" t="str">
        <f>"18400"</f>
        <v>18400</v>
      </c>
      <c r="D174" t="s">
        <v>1176</v>
      </c>
      <c r="E174" t="s">
        <v>1177</v>
      </c>
      <c r="G174" t="s">
        <v>1178</v>
      </c>
      <c r="H174" t="s">
        <v>16</v>
      </c>
      <c r="I174">
        <v>98370</v>
      </c>
      <c r="J174" t="s">
        <v>1179</v>
      </c>
      <c r="K174" t="s">
        <v>1180</v>
      </c>
      <c r="L174" t="s">
        <v>1181</v>
      </c>
    </row>
    <row r="175" spans="1:12" x14ac:dyDescent="0.45">
      <c r="A175" t="str">
        <f>"18801"</f>
        <v>18801</v>
      </c>
      <c r="B175" t="s">
        <v>136</v>
      </c>
      <c r="C175" t="str">
        <f>"23403"</f>
        <v>23403</v>
      </c>
      <c r="D175" t="s">
        <v>1182</v>
      </c>
      <c r="E175" t="s">
        <v>1183</v>
      </c>
      <c r="G175" t="s">
        <v>1184</v>
      </c>
      <c r="H175" t="s">
        <v>16</v>
      </c>
      <c r="I175">
        <v>98528</v>
      </c>
      <c r="J175" t="s">
        <v>1185</v>
      </c>
      <c r="K175" t="s">
        <v>1186</v>
      </c>
      <c r="L175" t="s">
        <v>1187</v>
      </c>
    </row>
    <row r="176" spans="1:12" x14ac:dyDescent="0.45">
      <c r="A176" t="str">
        <f>"34801"</f>
        <v>34801</v>
      </c>
      <c r="B176" t="s">
        <v>12</v>
      </c>
      <c r="C176" t="str">
        <f>"25200"</f>
        <v>25200</v>
      </c>
      <c r="D176" t="s">
        <v>1188</v>
      </c>
      <c r="E176" t="s">
        <v>1189</v>
      </c>
      <c r="G176" t="s">
        <v>360</v>
      </c>
      <c r="H176" t="s">
        <v>16</v>
      </c>
      <c r="I176" t="s">
        <v>1190</v>
      </c>
      <c r="J176" t="s">
        <v>1191</v>
      </c>
      <c r="K176" t="s">
        <v>1192</v>
      </c>
      <c r="L176" t="s">
        <v>1193</v>
      </c>
    </row>
    <row r="177" spans="1:12" x14ac:dyDescent="0.45">
      <c r="A177" t="str">
        <f>"34801"</f>
        <v>34801</v>
      </c>
      <c r="B177" t="s">
        <v>12</v>
      </c>
      <c r="C177" t="str">
        <f>"34003"</f>
        <v>34003</v>
      </c>
      <c r="D177" t="s">
        <v>1194</v>
      </c>
      <c r="E177" t="s">
        <v>1195</v>
      </c>
      <c r="G177" t="s">
        <v>1196</v>
      </c>
      <c r="H177" t="s">
        <v>16</v>
      </c>
      <c r="I177" t="s">
        <v>1197</v>
      </c>
      <c r="J177" t="s">
        <v>1198</v>
      </c>
      <c r="K177" t="s">
        <v>1199</v>
      </c>
      <c r="L177" t="s">
        <v>1200</v>
      </c>
    </row>
    <row r="178" spans="1:12" x14ac:dyDescent="0.45">
      <c r="A178" t="str">
        <f>"32801"</f>
        <v>32801</v>
      </c>
      <c r="B178" t="s">
        <v>28</v>
      </c>
      <c r="C178" t="str">
        <f>"33211"</f>
        <v>33211</v>
      </c>
      <c r="D178" t="s">
        <v>1201</v>
      </c>
      <c r="E178" t="s">
        <v>1202</v>
      </c>
      <c r="F178" t="s">
        <v>1203</v>
      </c>
      <c r="G178" t="s">
        <v>1204</v>
      </c>
      <c r="H178" t="s">
        <v>16</v>
      </c>
      <c r="I178" t="s">
        <v>1205</v>
      </c>
      <c r="J178" t="s">
        <v>1206</v>
      </c>
      <c r="K178" t="s">
        <v>1207</v>
      </c>
      <c r="L178" t="s">
        <v>1208</v>
      </c>
    </row>
    <row r="179" spans="1:12" x14ac:dyDescent="0.45">
      <c r="A179" t="str">
        <f>"17801"</f>
        <v>17801</v>
      </c>
      <c r="B179" t="s">
        <v>67</v>
      </c>
      <c r="C179" t="str">
        <f>"17417"</f>
        <v>17417</v>
      </c>
      <c r="D179" t="s">
        <v>1209</v>
      </c>
      <c r="E179" t="s">
        <v>1210</v>
      </c>
      <c r="G179" t="s">
        <v>1211</v>
      </c>
      <c r="H179" t="s">
        <v>16</v>
      </c>
      <c r="I179" t="s">
        <v>1212</v>
      </c>
      <c r="J179" t="s">
        <v>1213</v>
      </c>
      <c r="K179" t="s">
        <v>1214</v>
      </c>
      <c r="L179" t="s">
        <v>1215</v>
      </c>
    </row>
    <row r="180" spans="1:12" x14ac:dyDescent="0.45">
      <c r="A180" t="str">
        <f>"29801"</f>
        <v>29801</v>
      </c>
      <c r="B180" t="s">
        <v>36</v>
      </c>
      <c r="C180" t="str">
        <f>"15201"</f>
        <v>15201</v>
      </c>
      <c r="D180" t="s">
        <v>1216</v>
      </c>
      <c r="E180" t="s">
        <v>1217</v>
      </c>
      <c r="G180" t="s">
        <v>1218</v>
      </c>
      <c r="H180" t="s">
        <v>16</v>
      </c>
      <c r="I180" t="s">
        <v>1219</v>
      </c>
      <c r="J180" t="s">
        <v>1220</v>
      </c>
      <c r="K180" t="s">
        <v>1221</v>
      </c>
      <c r="L180" t="s">
        <v>1222</v>
      </c>
    </row>
    <row r="181" spans="1:12" x14ac:dyDescent="0.45">
      <c r="A181" t="str">
        <f>"32801"</f>
        <v>32801</v>
      </c>
      <c r="B181" t="s">
        <v>28</v>
      </c>
      <c r="C181" t="str">
        <f>"38324"</f>
        <v>38324</v>
      </c>
      <c r="D181" t="s">
        <v>1223</v>
      </c>
      <c r="E181" t="s">
        <v>1224</v>
      </c>
      <c r="G181" t="s">
        <v>1225</v>
      </c>
      <c r="H181" t="s">
        <v>16</v>
      </c>
      <c r="I181" t="s">
        <v>1226</v>
      </c>
      <c r="J181" t="s">
        <v>1227</v>
      </c>
      <c r="K181" t="s">
        <v>1228</v>
      </c>
      <c r="L181" t="s">
        <v>1229</v>
      </c>
    </row>
    <row r="182" spans="1:12" x14ac:dyDescent="0.45">
      <c r="A182" t="str">
        <f>"34801"</f>
        <v>34801</v>
      </c>
      <c r="B182" t="s">
        <v>12</v>
      </c>
      <c r="C182" t="str">
        <f>"14400"</f>
        <v>14400</v>
      </c>
      <c r="D182" t="s">
        <v>1230</v>
      </c>
      <c r="E182" t="s">
        <v>1231</v>
      </c>
      <c r="G182" t="s">
        <v>1232</v>
      </c>
      <c r="H182" t="s">
        <v>16</v>
      </c>
      <c r="I182" t="s">
        <v>1233</v>
      </c>
      <c r="J182" t="s">
        <v>1234</v>
      </c>
      <c r="K182" t="s">
        <v>1235</v>
      </c>
      <c r="L182" t="s">
        <v>1236</v>
      </c>
    </row>
    <row r="183" spans="1:12" x14ac:dyDescent="0.45">
      <c r="A183" t="str">
        <f>"06801"</f>
        <v>06801</v>
      </c>
      <c r="B183" t="s">
        <v>82</v>
      </c>
      <c r="C183" t="str">
        <f>"25101"</f>
        <v>25101</v>
      </c>
      <c r="D183" t="s">
        <v>1237</v>
      </c>
      <c r="E183" t="s">
        <v>1238</v>
      </c>
      <c r="G183" t="s">
        <v>1239</v>
      </c>
      <c r="H183" t="s">
        <v>16</v>
      </c>
      <c r="I183" t="s">
        <v>1240</v>
      </c>
      <c r="J183" t="s">
        <v>1241</v>
      </c>
      <c r="K183" t="s">
        <v>1242</v>
      </c>
      <c r="L183" t="s">
        <v>1243</v>
      </c>
    </row>
    <row r="184" spans="1:12" x14ac:dyDescent="0.45">
      <c r="A184" t="str">
        <f>"34801"</f>
        <v>34801</v>
      </c>
      <c r="B184" t="s">
        <v>12</v>
      </c>
      <c r="C184" t="str">
        <f>"14172"</f>
        <v>14172</v>
      </c>
      <c r="D184" t="s">
        <v>1244</v>
      </c>
      <c r="E184" t="s">
        <v>1245</v>
      </c>
      <c r="G184" t="s">
        <v>1246</v>
      </c>
      <c r="H184" t="s">
        <v>16</v>
      </c>
      <c r="I184" t="s">
        <v>1247</v>
      </c>
      <c r="J184" t="s">
        <v>1248</v>
      </c>
      <c r="K184" t="s">
        <v>1249</v>
      </c>
      <c r="L184" t="s">
        <v>1250</v>
      </c>
    </row>
    <row r="185" spans="1:12" x14ac:dyDescent="0.45">
      <c r="A185" t="str">
        <f>"32801"</f>
        <v>32801</v>
      </c>
      <c r="B185" t="s">
        <v>28</v>
      </c>
      <c r="C185" t="str">
        <f>"22105"</f>
        <v>22105</v>
      </c>
      <c r="D185" t="s">
        <v>1251</v>
      </c>
      <c r="E185" t="s">
        <v>1252</v>
      </c>
      <c r="G185" t="s">
        <v>1253</v>
      </c>
      <c r="H185" t="s">
        <v>16</v>
      </c>
      <c r="I185" t="s">
        <v>1254</v>
      </c>
      <c r="J185" t="s">
        <v>1255</v>
      </c>
      <c r="K185" t="s">
        <v>1256</v>
      </c>
      <c r="L185" t="s">
        <v>1257</v>
      </c>
    </row>
    <row r="186" spans="1:12" x14ac:dyDescent="0.45">
      <c r="A186" t="str">
        <f>"04801"</f>
        <v>04801</v>
      </c>
      <c r="B186" t="s">
        <v>144</v>
      </c>
      <c r="C186" t="str">
        <f>"24105"</f>
        <v>24105</v>
      </c>
      <c r="D186" t="s">
        <v>1258</v>
      </c>
      <c r="E186" t="s">
        <v>1259</v>
      </c>
      <c r="G186" t="s">
        <v>1260</v>
      </c>
      <c r="H186" t="s">
        <v>16</v>
      </c>
      <c r="I186" t="s">
        <v>1261</v>
      </c>
      <c r="J186" t="s">
        <v>1262</v>
      </c>
      <c r="K186" t="s">
        <v>1263</v>
      </c>
      <c r="L186" t="s">
        <v>1264</v>
      </c>
    </row>
    <row r="187" spans="1:12" x14ac:dyDescent="0.45">
      <c r="A187" t="str">
        <f>"34801"</f>
        <v>34801</v>
      </c>
      <c r="B187" t="s">
        <v>12</v>
      </c>
      <c r="C187" t="str">
        <f>"34111"</f>
        <v>34111</v>
      </c>
      <c r="D187" t="s">
        <v>1265</v>
      </c>
      <c r="E187" t="s">
        <v>1266</v>
      </c>
      <c r="G187" t="s">
        <v>689</v>
      </c>
      <c r="H187" t="s">
        <v>16</v>
      </c>
      <c r="I187">
        <v>98506</v>
      </c>
      <c r="J187" t="s">
        <v>1267</v>
      </c>
      <c r="K187" t="s">
        <v>1268</v>
      </c>
      <c r="L187" t="s">
        <v>1269</v>
      </c>
    </row>
    <row r="188" spans="1:12" x14ac:dyDescent="0.45">
      <c r="A188" t="str">
        <f>"04801"</f>
        <v>04801</v>
      </c>
      <c r="B188" t="s">
        <v>144</v>
      </c>
      <c r="C188" t="str">
        <f>"24019"</f>
        <v>24019</v>
      </c>
      <c r="D188" t="s">
        <v>1270</v>
      </c>
      <c r="E188" t="s">
        <v>1271</v>
      </c>
      <c r="G188" t="s">
        <v>1272</v>
      </c>
      <c r="H188" t="s">
        <v>16</v>
      </c>
      <c r="I188" t="s">
        <v>1273</v>
      </c>
      <c r="J188" t="s">
        <v>1274</v>
      </c>
      <c r="K188" t="s">
        <v>1275</v>
      </c>
      <c r="L188" t="s">
        <v>1276</v>
      </c>
    </row>
    <row r="189" spans="1:12" x14ac:dyDescent="0.45">
      <c r="A189" t="str">
        <f>"34801"</f>
        <v>34801</v>
      </c>
      <c r="B189" t="s">
        <v>12</v>
      </c>
      <c r="C189" t="str">
        <f>"21300"</f>
        <v>21300</v>
      </c>
      <c r="D189" t="s">
        <v>1277</v>
      </c>
      <c r="E189" t="s">
        <v>1278</v>
      </c>
      <c r="G189" t="s">
        <v>1279</v>
      </c>
      <c r="H189" t="s">
        <v>16</v>
      </c>
      <c r="I189" t="s">
        <v>1280</v>
      </c>
      <c r="J189" t="s">
        <v>1281</v>
      </c>
      <c r="K189" t="s">
        <v>1282</v>
      </c>
      <c r="L189" t="s">
        <v>1283</v>
      </c>
    </row>
    <row r="190" spans="1:12" x14ac:dyDescent="0.45">
      <c r="A190" t="str">
        <f>"32801"</f>
        <v>32801</v>
      </c>
      <c r="B190" t="s">
        <v>28</v>
      </c>
      <c r="C190" t="str">
        <f>"33030"</f>
        <v>33030</v>
      </c>
      <c r="D190" t="s">
        <v>1284</v>
      </c>
      <c r="E190" t="s">
        <v>1285</v>
      </c>
      <c r="G190" t="s">
        <v>339</v>
      </c>
      <c r="H190" t="s">
        <v>16</v>
      </c>
      <c r="I190" t="s">
        <v>1286</v>
      </c>
      <c r="J190" t="s">
        <v>1287</v>
      </c>
      <c r="K190" t="s">
        <v>1288</v>
      </c>
      <c r="L190" t="s">
        <v>1289</v>
      </c>
    </row>
    <row r="191" spans="1:12" x14ac:dyDescent="0.45">
      <c r="A191" t="str">
        <f>"29801"</f>
        <v>29801</v>
      </c>
      <c r="B191" t="s">
        <v>36</v>
      </c>
      <c r="C191" t="str">
        <f>"28137"</f>
        <v>28137</v>
      </c>
      <c r="D191" t="s">
        <v>1290</v>
      </c>
      <c r="E191" t="s">
        <v>1291</v>
      </c>
      <c r="G191" t="s">
        <v>1292</v>
      </c>
      <c r="H191" t="s">
        <v>16</v>
      </c>
      <c r="I191" t="s">
        <v>1293</v>
      </c>
      <c r="J191" t="s">
        <v>1294</v>
      </c>
      <c r="K191" t="s">
        <v>1295</v>
      </c>
      <c r="L191" t="s">
        <v>1296</v>
      </c>
    </row>
    <row r="192" spans="1:12" x14ac:dyDescent="0.45">
      <c r="A192" t="str">
        <f>"32801"</f>
        <v>32801</v>
      </c>
      <c r="B192" t="s">
        <v>28</v>
      </c>
      <c r="C192" t="str">
        <f>"32123"</f>
        <v>32123</v>
      </c>
      <c r="D192" t="s">
        <v>1297</v>
      </c>
      <c r="E192" t="s">
        <v>1298</v>
      </c>
      <c r="G192" t="s">
        <v>457</v>
      </c>
      <c r="H192" t="s">
        <v>16</v>
      </c>
      <c r="I192" t="s">
        <v>1299</v>
      </c>
      <c r="J192" t="s">
        <v>1300</v>
      </c>
      <c r="K192" t="s">
        <v>1301</v>
      </c>
      <c r="L192" t="s">
        <v>1302</v>
      </c>
    </row>
    <row r="193" spans="1:12" x14ac:dyDescent="0.45">
      <c r="A193" t="str">
        <f>"32801"</f>
        <v>32801</v>
      </c>
      <c r="B193" t="s">
        <v>28</v>
      </c>
      <c r="C193" t="str">
        <f>"10065"</f>
        <v>10065</v>
      </c>
      <c r="D193" t="s">
        <v>1303</v>
      </c>
      <c r="E193" t="s">
        <v>1304</v>
      </c>
      <c r="G193" t="s">
        <v>1305</v>
      </c>
      <c r="H193" t="s">
        <v>16</v>
      </c>
      <c r="I193">
        <v>99160</v>
      </c>
      <c r="J193" t="s">
        <v>1306</v>
      </c>
      <c r="K193" t="s">
        <v>1307</v>
      </c>
      <c r="L193" t="s">
        <v>1308</v>
      </c>
    </row>
    <row r="194" spans="1:12" x14ac:dyDescent="0.45">
      <c r="A194" t="str">
        <f>"04801"</f>
        <v>04801</v>
      </c>
      <c r="B194" t="s">
        <v>144</v>
      </c>
      <c r="C194" t="str">
        <f>"09013"</f>
        <v>09013</v>
      </c>
      <c r="D194" t="s">
        <v>1309</v>
      </c>
      <c r="E194" t="s">
        <v>1310</v>
      </c>
      <c r="G194" t="s">
        <v>1311</v>
      </c>
      <c r="H194" t="s">
        <v>16</v>
      </c>
      <c r="I194" t="s">
        <v>1312</v>
      </c>
      <c r="J194" t="s">
        <v>1313</v>
      </c>
      <c r="K194" t="s">
        <v>1314</v>
      </c>
      <c r="L194" t="s">
        <v>1315</v>
      </c>
    </row>
    <row r="195" spans="1:12" x14ac:dyDescent="0.45">
      <c r="A195" t="str">
        <f>"04801"</f>
        <v>04801</v>
      </c>
      <c r="B195" t="s">
        <v>144</v>
      </c>
      <c r="C195" t="str">
        <f>"24410"</f>
        <v>24410</v>
      </c>
      <c r="D195" t="s">
        <v>1316</v>
      </c>
      <c r="E195" t="s">
        <v>1317</v>
      </c>
      <c r="G195" t="s">
        <v>1318</v>
      </c>
      <c r="H195" t="s">
        <v>16</v>
      </c>
      <c r="I195" t="s">
        <v>1319</v>
      </c>
      <c r="J195" t="s">
        <v>1320</v>
      </c>
      <c r="K195" t="s">
        <v>1321</v>
      </c>
      <c r="L195" t="s">
        <v>1322</v>
      </c>
    </row>
    <row r="196" spans="1:12" x14ac:dyDescent="0.45">
      <c r="A196" t="str">
        <f>"17801"</f>
        <v>17801</v>
      </c>
      <c r="B196" t="s">
        <v>67</v>
      </c>
      <c r="C196" t="str">
        <f>"27344"</f>
        <v>27344</v>
      </c>
      <c r="D196" t="s">
        <v>1323</v>
      </c>
      <c r="E196" t="s">
        <v>1324</v>
      </c>
      <c r="G196" t="s">
        <v>1325</v>
      </c>
      <c r="H196" t="s">
        <v>16</v>
      </c>
      <c r="I196" t="s">
        <v>1326</v>
      </c>
      <c r="J196" t="s">
        <v>1327</v>
      </c>
      <c r="K196" t="s">
        <v>1328</v>
      </c>
      <c r="L196" t="s">
        <v>1329</v>
      </c>
    </row>
    <row r="197" spans="1:12" x14ac:dyDescent="0.45">
      <c r="A197" t="str">
        <f>"11801"</f>
        <v>11801</v>
      </c>
      <c r="B197" t="s">
        <v>59</v>
      </c>
      <c r="C197" t="str">
        <f>"01147"</f>
        <v>01147</v>
      </c>
      <c r="D197" t="s">
        <v>1330</v>
      </c>
      <c r="E197" t="s">
        <v>1331</v>
      </c>
      <c r="G197" t="s">
        <v>1332</v>
      </c>
      <c r="H197" t="s">
        <v>16</v>
      </c>
      <c r="I197" t="s">
        <v>1333</v>
      </c>
      <c r="J197" t="s">
        <v>1334</v>
      </c>
      <c r="K197" t="s">
        <v>1335</v>
      </c>
      <c r="L197" t="s">
        <v>1336</v>
      </c>
    </row>
    <row r="198" spans="1:12" x14ac:dyDescent="0.45">
      <c r="A198" t="str">
        <f>"04801"</f>
        <v>04801</v>
      </c>
      <c r="B198" t="s">
        <v>144</v>
      </c>
      <c r="C198" t="str">
        <f>"09102"</f>
        <v>09102</v>
      </c>
      <c r="D198" t="s">
        <v>1337</v>
      </c>
      <c r="E198" t="s">
        <v>1338</v>
      </c>
      <c r="G198" t="s">
        <v>1339</v>
      </c>
      <c r="H198" t="s">
        <v>16</v>
      </c>
      <c r="I198" t="s">
        <v>1340</v>
      </c>
      <c r="J198" t="s">
        <v>1341</v>
      </c>
      <c r="K198" t="s">
        <v>1342</v>
      </c>
      <c r="L198" t="s">
        <v>1343</v>
      </c>
    </row>
    <row r="199" spans="1:12" x14ac:dyDescent="0.45">
      <c r="A199" t="str">
        <f>"32801"</f>
        <v>32801</v>
      </c>
      <c r="B199" t="s">
        <v>28</v>
      </c>
      <c r="C199" t="str">
        <f>"38301"</f>
        <v>38301</v>
      </c>
      <c r="D199" t="s">
        <v>1344</v>
      </c>
      <c r="E199" t="s">
        <v>1345</v>
      </c>
      <c r="G199" t="s">
        <v>1346</v>
      </c>
      <c r="H199" t="s">
        <v>16</v>
      </c>
      <c r="I199" t="s">
        <v>1347</v>
      </c>
      <c r="J199" t="s">
        <v>1348</v>
      </c>
      <c r="K199" t="s">
        <v>1349</v>
      </c>
      <c r="L199" t="s">
        <v>1350</v>
      </c>
    </row>
    <row r="200" spans="1:12" x14ac:dyDescent="0.45">
      <c r="A200" t="str">
        <f>"11801"</f>
        <v>11801</v>
      </c>
      <c r="B200" t="s">
        <v>59</v>
      </c>
      <c r="C200" t="str">
        <f>"11001"</f>
        <v>11001</v>
      </c>
      <c r="D200" t="s">
        <v>1351</v>
      </c>
      <c r="E200" t="s">
        <v>1352</v>
      </c>
      <c r="G200" t="s">
        <v>1353</v>
      </c>
      <c r="H200" t="s">
        <v>16</v>
      </c>
      <c r="I200" t="s">
        <v>1354</v>
      </c>
      <c r="J200" t="s">
        <v>1355</v>
      </c>
      <c r="K200" t="s">
        <v>1356</v>
      </c>
      <c r="L200" t="s">
        <v>1357</v>
      </c>
    </row>
    <row r="201" spans="1:12" x14ac:dyDescent="0.45">
      <c r="A201" t="str">
        <f>"04801"</f>
        <v>04801</v>
      </c>
      <c r="B201" t="s">
        <v>144</v>
      </c>
      <c r="C201" t="str">
        <f>"24122"</f>
        <v>24122</v>
      </c>
      <c r="D201" t="s">
        <v>1358</v>
      </c>
      <c r="E201" t="s">
        <v>1359</v>
      </c>
      <c r="G201" t="s">
        <v>1360</v>
      </c>
      <c r="H201" t="s">
        <v>16</v>
      </c>
      <c r="I201" t="s">
        <v>1361</v>
      </c>
      <c r="J201" t="s">
        <v>1362</v>
      </c>
      <c r="K201" t="s">
        <v>1363</v>
      </c>
      <c r="L201" t="s">
        <v>1364</v>
      </c>
    </row>
    <row r="202" spans="1:12" x14ac:dyDescent="0.45">
      <c r="A202" t="str">
        <f>"11801"</f>
        <v>11801</v>
      </c>
      <c r="B202" t="s">
        <v>59</v>
      </c>
      <c r="C202" t="str">
        <f>"03050"</f>
        <v>03050</v>
      </c>
      <c r="D202" t="s">
        <v>1365</v>
      </c>
      <c r="E202" t="s">
        <v>1366</v>
      </c>
      <c r="G202" t="s">
        <v>1367</v>
      </c>
      <c r="H202" t="s">
        <v>16</v>
      </c>
      <c r="I202" t="s">
        <v>1368</v>
      </c>
      <c r="J202" t="s">
        <v>1369</v>
      </c>
      <c r="K202" t="s">
        <v>1370</v>
      </c>
      <c r="L202" t="s">
        <v>1371</v>
      </c>
    </row>
    <row r="203" spans="1:12" x14ac:dyDescent="0.45">
      <c r="A203" t="str">
        <f>"34801"</f>
        <v>34801</v>
      </c>
      <c r="B203" t="s">
        <v>12</v>
      </c>
      <c r="C203" t="str">
        <f>"21301"</f>
        <v>21301</v>
      </c>
      <c r="D203" t="s">
        <v>1372</v>
      </c>
      <c r="E203" t="s">
        <v>944</v>
      </c>
      <c r="G203" t="s">
        <v>1373</v>
      </c>
      <c r="H203" t="s">
        <v>16</v>
      </c>
      <c r="I203" t="s">
        <v>1374</v>
      </c>
      <c r="J203" t="s">
        <v>539</v>
      </c>
      <c r="K203" t="s">
        <v>1375</v>
      </c>
      <c r="L203" t="s">
        <v>1376</v>
      </c>
    </row>
    <row r="204" spans="1:12" x14ac:dyDescent="0.45">
      <c r="A204" t="str">
        <f>"17801"</f>
        <v>17801</v>
      </c>
      <c r="B204" t="s">
        <v>67</v>
      </c>
      <c r="C204" t="str">
        <f>"27401"</f>
        <v>27401</v>
      </c>
      <c r="D204" t="s">
        <v>1377</v>
      </c>
      <c r="E204" t="s">
        <v>1378</v>
      </c>
      <c r="G204" t="s">
        <v>1379</v>
      </c>
      <c r="H204" t="s">
        <v>16</v>
      </c>
      <c r="I204" t="s">
        <v>1380</v>
      </c>
      <c r="J204" t="s">
        <v>1381</v>
      </c>
      <c r="K204" t="s">
        <v>1382</v>
      </c>
      <c r="L204" t="s">
        <v>1383</v>
      </c>
    </row>
    <row r="205" spans="1:12" x14ac:dyDescent="0.45">
      <c r="A205" t="str">
        <f>"34801"</f>
        <v>34801</v>
      </c>
      <c r="B205" t="s">
        <v>12</v>
      </c>
      <c r="C205" t="str">
        <f>"23402"</f>
        <v>23402</v>
      </c>
      <c r="D205" t="s">
        <v>1384</v>
      </c>
      <c r="E205" t="s">
        <v>1385</v>
      </c>
      <c r="G205" t="s">
        <v>724</v>
      </c>
      <c r="H205" t="s">
        <v>16</v>
      </c>
      <c r="I205" t="s">
        <v>1386</v>
      </c>
      <c r="J205" t="s">
        <v>1387</v>
      </c>
      <c r="K205" t="s">
        <v>1388</v>
      </c>
      <c r="L205" t="s">
        <v>1389</v>
      </c>
    </row>
    <row r="206" spans="1:12" x14ac:dyDescent="0.45">
      <c r="A206" t="str">
        <f>"11801"</f>
        <v>11801</v>
      </c>
      <c r="B206" t="s">
        <v>59</v>
      </c>
      <c r="C206" t="str">
        <f>"12110"</f>
        <v>12110</v>
      </c>
      <c r="D206" t="s">
        <v>1390</v>
      </c>
      <c r="E206" t="s">
        <v>1391</v>
      </c>
      <c r="G206" t="s">
        <v>1392</v>
      </c>
      <c r="H206" t="s">
        <v>16</v>
      </c>
      <c r="I206" t="s">
        <v>1393</v>
      </c>
      <c r="J206" t="s">
        <v>1394</v>
      </c>
      <c r="K206" t="s">
        <v>1395</v>
      </c>
      <c r="L206" t="s">
        <v>1396</v>
      </c>
    </row>
    <row r="207" spans="1:12" x14ac:dyDescent="0.45">
      <c r="A207" t="str">
        <f>"18801"</f>
        <v>18801</v>
      </c>
      <c r="B207" t="s">
        <v>136</v>
      </c>
      <c r="C207" t="str">
        <f>"05121"</f>
        <v>05121</v>
      </c>
      <c r="D207" t="s">
        <v>1397</v>
      </c>
      <c r="E207" t="s">
        <v>1398</v>
      </c>
      <c r="G207" t="s">
        <v>1399</v>
      </c>
      <c r="H207" t="s">
        <v>16</v>
      </c>
      <c r="I207" t="s">
        <v>1400</v>
      </c>
      <c r="J207" t="s">
        <v>1401</v>
      </c>
      <c r="K207" t="s">
        <v>1402</v>
      </c>
      <c r="L207" t="s">
        <v>1403</v>
      </c>
    </row>
    <row r="208" spans="1:12" x14ac:dyDescent="0.45">
      <c r="A208" t="str">
        <f>"18801"</f>
        <v>18801</v>
      </c>
      <c r="B208" t="s">
        <v>136</v>
      </c>
      <c r="C208" t="str">
        <f>"16050"</f>
        <v>16050</v>
      </c>
      <c r="D208" t="s">
        <v>1404</v>
      </c>
      <c r="E208" t="s">
        <v>1405</v>
      </c>
      <c r="G208" t="s">
        <v>1406</v>
      </c>
      <c r="H208" t="s">
        <v>16</v>
      </c>
      <c r="I208">
        <v>98368</v>
      </c>
      <c r="J208" t="s">
        <v>1407</v>
      </c>
      <c r="K208" t="s">
        <v>1408</v>
      </c>
      <c r="L208" t="s">
        <v>1409</v>
      </c>
    </row>
    <row r="209" spans="1:12" x14ac:dyDescent="0.45">
      <c r="A209" t="str">
        <f>"11801"</f>
        <v>11801</v>
      </c>
      <c r="B209" t="s">
        <v>59</v>
      </c>
      <c r="C209" t="str">
        <f>"36402"</f>
        <v>36402</v>
      </c>
      <c r="D209" t="s">
        <v>1410</v>
      </c>
      <c r="E209" t="s">
        <v>1411</v>
      </c>
      <c r="G209" t="s">
        <v>1412</v>
      </c>
      <c r="H209" t="s">
        <v>16</v>
      </c>
      <c r="I209" t="s">
        <v>1413</v>
      </c>
      <c r="J209" t="s">
        <v>1414</v>
      </c>
      <c r="K209" t="s">
        <v>1415</v>
      </c>
      <c r="L209" t="s">
        <v>1416</v>
      </c>
    </row>
    <row r="210" spans="1:12" x14ac:dyDescent="0.45">
      <c r="A210" t="str">
        <f>"32911"</f>
        <v>32911</v>
      </c>
      <c r="B210" t="s">
        <v>930</v>
      </c>
      <c r="C210" t="str">
        <f>"32907"</f>
        <v>32907</v>
      </c>
      <c r="D210" t="s">
        <v>1417</v>
      </c>
      <c r="E210" t="s">
        <v>1418</v>
      </c>
      <c r="F210" t="s">
        <v>1419</v>
      </c>
      <c r="G210" t="s">
        <v>933</v>
      </c>
      <c r="H210" t="s">
        <v>16</v>
      </c>
      <c r="I210">
        <v>99202</v>
      </c>
      <c r="J210" t="s">
        <v>1420</v>
      </c>
      <c r="K210" t="s">
        <v>1421</v>
      </c>
      <c r="L210" t="s">
        <v>1422</v>
      </c>
    </row>
    <row r="211" spans="1:12" x14ac:dyDescent="0.45">
      <c r="A211" t="str">
        <f>"11801"</f>
        <v>11801</v>
      </c>
      <c r="B211" t="s">
        <v>59</v>
      </c>
      <c r="C211" t="str">
        <f>"03116"</f>
        <v>03116</v>
      </c>
      <c r="D211" t="s">
        <v>1423</v>
      </c>
      <c r="E211" t="s">
        <v>1424</v>
      </c>
      <c r="G211" t="s">
        <v>1425</v>
      </c>
      <c r="H211" t="s">
        <v>16</v>
      </c>
      <c r="I211">
        <v>99350</v>
      </c>
      <c r="J211" t="s">
        <v>1426</v>
      </c>
      <c r="K211" t="s">
        <v>1427</v>
      </c>
      <c r="L211" t="s">
        <v>1428</v>
      </c>
    </row>
    <row r="212" spans="1:12" x14ac:dyDescent="0.45">
      <c r="A212" t="str">
        <f>"32801"</f>
        <v>32801</v>
      </c>
      <c r="B212" t="s">
        <v>28</v>
      </c>
      <c r="C212" t="str">
        <f>"38267"</f>
        <v>38267</v>
      </c>
      <c r="D212" t="s">
        <v>1429</v>
      </c>
      <c r="E212" t="s">
        <v>1430</v>
      </c>
      <c r="G212" t="s">
        <v>1431</v>
      </c>
      <c r="H212" t="s">
        <v>16</v>
      </c>
      <c r="I212" t="s">
        <v>1432</v>
      </c>
      <c r="J212" t="s">
        <v>1433</v>
      </c>
      <c r="K212" t="s">
        <v>1434</v>
      </c>
      <c r="L212" t="s">
        <v>1435</v>
      </c>
    </row>
    <row r="213" spans="1:12" x14ac:dyDescent="0.45">
      <c r="A213" t="str">
        <f>"17801"</f>
        <v>17801</v>
      </c>
      <c r="B213" t="s">
        <v>67</v>
      </c>
      <c r="C213" t="str">
        <f>"27003"</f>
        <v>27003</v>
      </c>
      <c r="D213" t="s">
        <v>1436</v>
      </c>
      <c r="E213" t="s">
        <v>392</v>
      </c>
      <c r="G213" t="s">
        <v>1437</v>
      </c>
      <c r="H213" t="s">
        <v>16</v>
      </c>
      <c r="I213" t="s">
        <v>1438</v>
      </c>
      <c r="J213" t="s">
        <v>1439</v>
      </c>
      <c r="K213" t="s">
        <v>1440</v>
      </c>
      <c r="L213" t="s">
        <v>1441</v>
      </c>
    </row>
    <row r="214" spans="1:12" x14ac:dyDescent="0.45">
      <c r="A214" t="str">
        <f>"18801"</f>
        <v>18801</v>
      </c>
      <c r="B214" t="s">
        <v>136</v>
      </c>
      <c r="C214" t="str">
        <f>"16020"</f>
        <v>16020</v>
      </c>
      <c r="D214" t="s">
        <v>1442</v>
      </c>
      <c r="E214" t="s">
        <v>1443</v>
      </c>
      <c r="G214" t="s">
        <v>1444</v>
      </c>
      <c r="H214" t="s">
        <v>16</v>
      </c>
      <c r="I214" t="s">
        <v>1445</v>
      </c>
      <c r="J214" t="s">
        <v>1446</v>
      </c>
      <c r="K214" t="s">
        <v>1447</v>
      </c>
      <c r="L214" t="s">
        <v>1448</v>
      </c>
    </row>
    <row r="215" spans="1:12" x14ac:dyDescent="0.45">
      <c r="A215" t="str">
        <f>"18801"</f>
        <v>18801</v>
      </c>
      <c r="B215" t="s">
        <v>136</v>
      </c>
      <c r="C215" t="str">
        <f>"16048"</f>
        <v>16048</v>
      </c>
      <c r="D215" t="s">
        <v>1449</v>
      </c>
      <c r="E215" t="s">
        <v>448</v>
      </c>
      <c r="G215" t="s">
        <v>1450</v>
      </c>
      <c r="H215" t="s">
        <v>16</v>
      </c>
      <c r="I215" t="s">
        <v>1451</v>
      </c>
      <c r="J215" t="s">
        <v>1452</v>
      </c>
      <c r="K215" t="s">
        <v>1453</v>
      </c>
      <c r="L215" t="s">
        <v>1454</v>
      </c>
    </row>
    <row r="216" spans="1:12" x14ac:dyDescent="0.45">
      <c r="A216" t="str">
        <f>"OSPI"</f>
        <v>OSPI</v>
      </c>
      <c r="B216" t="s">
        <v>268</v>
      </c>
      <c r="C216" t="str">
        <f>"05903"</f>
        <v>05903</v>
      </c>
      <c r="D216" t="s">
        <v>1455</v>
      </c>
      <c r="E216" t="s">
        <v>1456</v>
      </c>
      <c r="G216" t="s">
        <v>1457</v>
      </c>
      <c r="H216" t="s">
        <v>16</v>
      </c>
      <c r="I216">
        <v>98350</v>
      </c>
      <c r="J216" t="s">
        <v>1458</v>
      </c>
      <c r="K216" t="s">
        <v>1459</v>
      </c>
      <c r="L216" t="s">
        <v>1460</v>
      </c>
    </row>
    <row r="217" spans="1:12" x14ac:dyDescent="0.45">
      <c r="A217" t="str">
        <f>"18801"</f>
        <v>18801</v>
      </c>
      <c r="B217" t="s">
        <v>136</v>
      </c>
      <c r="C217" t="str">
        <f>"05402"</f>
        <v>05402</v>
      </c>
      <c r="D217" t="s">
        <v>1461</v>
      </c>
      <c r="E217" t="s">
        <v>1462</v>
      </c>
      <c r="G217" t="s">
        <v>1444</v>
      </c>
      <c r="H217" t="s">
        <v>16</v>
      </c>
      <c r="I217">
        <v>98331</v>
      </c>
      <c r="J217" t="s">
        <v>1463</v>
      </c>
      <c r="K217" t="s">
        <v>1464</v>
      </c>
      <c r="L217" t="s">
        <v>1465</v>
      </c>
    </row>
    <row r="218" spans="1:12" x14ac:dyDescent="0.45">
      <c r="A218" t="str">
        <f>"04801"</f>
        <v>04801</v>
      </c>
      <c r="B218" t="s">
        <v>144</v>
      </c>
      <c r="C218" t="str">
        <f>"13144"</f>
        <v>13144</v>
      </c>
      <c r="D218" t="s">
        <v>1466</v>
      </c>
      <c r="E218" t="s">
        <v>1467</v>
      </c>
      <c r="G218" t="s">
        <v>1468</v>
      </c>
      <c r="H218" t="s">
        <v>16</v>
      </c>
      <c r="I218" t="s">
        <v>1469</v>
      </c>
      <c r="J218" t="s">
        <v>1470</v>
      </c>
      <c r="K218" t="s">
        <v>1471</v>
      </c>
      <c r="L218" t="s">
        <v>1472</v>
      </c>
    </row>
    <row r="219" spans="1:12" x14ac:dyDescent="0.45">
      <c r="A219" t="str">
        <f>"34950"</f>
        <v>34950</v>
      </c>
      <c r="B219" t="s">
        <v>51</v>
      </c>
      <c r="C219" t="str">
        <f>"17908"</f>
        <v>17908</v>
      </c>
      <c r="D219" t="s">
        <v>1473</v>
      </c>
      <c r="E219" t="s">
        <v>1474</v>
      </c>
      <c r="G219" t="s">
        <v>1475</v>
      </c>
      <c r="H219" t="s">
        <v>16</v>
      </c>
      <c r="I219">
        <v>98168</v>
      </c>
      <c r="J219" t="s">
        <v>1476</v>
      </c>
      <c r="K219" t="s">
        <v>1477</v>
      </c>
      <c r="L219" t="s">
        <v>1478</v>
      </c>
    </row>
    <row r="220" spans="1:12" x14ac:dyDescent="0.45">
      <c r="A220" t="str">
        <f>"34801"</f>
        <v>34801</v>
      </c>
      <c r="B220" t="s">
        <v>12</v>
      </c>
      <c r="C220" t="str">
        <f>"34307"</f>
        <v>34307</v>
      </c>
      <c r="D220" t="s">
        <v>1479</v>
      </c>
      <c r="E220" t="s">
        <v>1359</v>
      </c>
      <c r="G220" t="s">
        <v>1480</v>
      </c>
      <c r="H220" t="s">
        <v>16</v>
      </c>
      <c r="I220" t="s">
        <v>1481</v>
      </c>
      <c r="J220" t="s">
        <v>1482</v>
      </c>
      <c r="K220" t="s">
        <v>1483</v>
      </c>
      <c r="L220" t="s">
        <v>1484</v>
      </c>
    </row>
    <row r="221" spans="1:12" x14ac:dyDescent="0.45">
      <c r="A221" t="str">
        <f>"34801"</f>
        <v>34801</v>
      </c>
      <c r="B221" t="s">
        <v>12</v>
      </c>
      <c r="C221" t="str">
        <f>"25116"</f>
        <v>25116</v>
      </c>
      <c r="D221" t="s">
        <v>1485</v>
      </c>
      <c r="E221" t="s">
        <v>1486</v>
      </c>
      <c r="G221" t="s">
        <v>1487</v>
      </c>
      <c r="H221" t="s">
        <v>16</v>
      </c>
      <c r="I221" t="s">
        <v>1488</v>
      </c>
      <c r="J221" t="s">
        <v>1489</v>
      </c>
      <c r="K221" t="s">
        <v>1490</v>
      </c>
      <c r="L221" t="s">
        <v>1491</v>
      </c>
    </row>
    <row r="222" spans="1:12" x14ac:dyDescent="0.45">
      <c r="A222" t="str">
        <f>"32801"</f>
        <v>32801</v>
      </c>
      <c r="B222" t="s">
        <v>28</v>
      </c>
      <c r="C222" t="str">
        <f>"22009"</f>
        <v>22009</v>
      </c>
      <c r="D222" t="s">
        <v>1492</v>
      </c>
      <c r="E222" t="s">
        <v>1493</v>
      </c>
      <c r="G222" t="s">
        <v>1494</v>
      </c>
      <c r="H222" t="s">
        <v>16</v>
      </c>
      <c r="I222" t="s">
        <v>1495</v>
      </c>
      <c r="J222" t="s">
        <v>135</v>
      </c>
    </row>
    <row r="223" spans="1:12" x14ac:dyDescent="0.45">
      <c r="A223" t="str">
        <f>"17801"</f>
        <v>17801</v>
      </c>
      <c r="B223" t="s">
        <v>67</v>
      </c>
      <c r="C223" t="str">
        <f>"17403"</f>
        <v>17403</v>
      </c>
      <c r="D223" t="s">
        <v>1496</v>
      </c>
      <c r="E223" t="s">
        <v>1497</v>
      </c>
      <c r="G223" t="s">
        <v>1498</v>
      </c>
      <c r="H223" t="s">
        <v>16</v>
      </c>
      <c r="I223">
        <v>98057</v>
      </c>
      <c r="J223" t="s">
        <v>1499</v>
      </c>
      <c r="K223" t="s">
        <v>1500</v>
      </c>
      <c r="L223" t="s">
        <v>1501</v>
      </c>
    </row>
    <row r="224" spans="1:12" x14ac:dyDescent="0.45">
      <c r="A224" t="str">
        <f>"32801"</f>
        <v>32801</v>
      </c>
      <c r="B224" t="s">
        <v>28</v>
      </c>
      <c r="C224" t="str">
        <f>"10309"</f>
        <v>10309</v>
      </c>
      <c r="D224" t="s">
        <v>1502</v>
      </c>
      <c r="E224" t="s">
        <v>1503</v>
      </c>
      <c r="G224" t="s">
        <v>1504</v>
      </c>
      <c r="H224" t="s">
        <v>16</v>
      </c>
      <c r="I224" t="s">
        <v>1505</v>
      </c>
      <c r="J224" t="s">
        <v>1506</v>
      </c>
      <c r="K224" t="s">
        <v>1507</v>
      </c>
      <c r="L224" t="s">
        <v>1508</v>
      </c>
    </row>
    <row r="225" spans="1:12" x14ac:dyDescent="0.45">
      <c r="A225" t="str">
        <f>"11801"</f>
        <v>11801</v>
      </c>
      <c r="B225" t="s">
        <v>59</v>
      </c>
      <c r="C225" t="str">
        <f>"03400"</f>
        <v>03400</v>
      </c>
      <c r="D225" t="s">
        <v>1509</v>
      </c>
      <c r="E225" t="s">
        <v>1510</v>
      </c>
      <c r="G225" t="s">
        <v>1511</v>
      </c>
      <c r="H225" t="s">
        <v>16</v>
      </c>
      <c r="I225" t="s">
        <v>1512</v>
      </c>
      <c r="J225" t="s">
        <v>1513</v>
      </c>
      <c r="K225" t="s">
        <v>1514</v>
      </c>
      <c r="L225" t="s">
        <v>1515</v>
      </c>
    </row>
    <row r="226" spans="1:12" x14ac:dyDescent="0.45">
      <c r="A226" t="str">
        <f>"06801"</f>
        <v>06801</v>
      </c>
      <c r="B226" t="s">
        <v>82</v>
      </c>
      <c r="C226" t="str">
        <f>"06122"</f>
        <v>06122</v>
      </c>
      <c r="D226" t="s">
        <v>1516</v>
      </c>
      <c r="E226" t="s">
        <v>1517</v>
      </c>
      <c r="G226" t="s">
        <v>1518</v>
      </c>
      <c r="H226" t="s">
        <v>16</v>
      </c>
      <c r="I226" t="s">
        <v>1519</v>
      </c>
      <c r="J226" t="s">
        <v>1520</v>
      </c>
      <c r="K226" t="s">
        <v>1521</v>
      </c>
      <c r="L226" t="s">
        <v>1522</v>
      </c>
    </row>
    <row r="227" spans="1:12" x14ac:dyDescent="0.45">
      <c r="A227" t="str">
        <f>"32801"</f>
        <v>32801</v>
      </c>
      <c r="B227" t="s">
        <v>28</v>
      </c>
      <c r="C227" t="str">
        <f>"01160"</f>
        <v>01160</v>
      </c>
      <c r="D227" t="s">
        <v>1523</v>
      </c>
      <c r="E227" t="s">
        <v>1524</v>
      </c>
      <c r="G227" t="s">
        <v>1525</v>
      </c>
      <c r="H227" t="s">
        <v>16</v>
      </c>
      <c r="I227" t="s">
        <v>1526</v>
      </c>
      <c r="J227" t="s">
        <v>906</v>
      </c>
      <c r="K227" t="s">
        <v>1527</v>
      </c>
      <c r="L227" t="s">
        <v>908</v>
      </c>
    </row>
    <row r="228" spans="1:12" x14ac:dyDescent="0.45">
      <c r="A228" t="str">
        <f>"32801"</f>
        <v>32801</v>
      </c>
      <c r="B228" t="s">
        <v>28</v>
      </c>
      <c r="C228" t="str">
        <f>"32416"</f>
        <v>32416</v>
      </c>
      <c r="D228" t="s">
        <v>1528</v>
      </c>
      <c r="E228" t="s">
        <v>1529</v>
      </c>
      <c r="G228" t="s">
        <v>1530</v>
      </c>
      <c r="H228" t="s">
        <v>16</v>
      </c>
      <c r="I228" t="s">
        <v>1531</v>
      </c>
      <c r="J228" t="s">
        <v>1532</v>
      </c>
      <c r="K228" t="s">
        <v>1533</v>
      </c>
      <c r="L228" t="s">
        <v>1534</v>
      </c>
    </row>
    <row r="229" spans="1:12" x14ac:dyDescent="0.45">
      <c r="A229" t="str">
        <f>"17801"</f>
        <v>17801</v>
      </c>
      <c r="B229" t="s">
        <v>67</v>
      </c>
      <c r="C229" t="str">
        <f>"17407"</f>
        <v>17407</v>
      </c>
      <c r="D229" t="s">
        <v>1535</v>
      </c>
      <c r="E229" t="s">
        <v>1536</v>
      </c>
      <c r="G229" t="s">
        <v>1537</v>
      </c>
      <c r="H229" t="s">
        <v>16</v>
      </c>
      <c r="I229">
        <v>98019</v>
      </c>
      <c r="J229" t="s">
        <v>1538</v>
      </c>
      <c r="K229" t="s">
        <v>1539</v>
      </c>
      <c r="L229" t="s">
        <v>1540</v>
      </c>
    </row>
    <row r="230" spans="1:12" x14ac:dyDescent="0.45">
      <c r="A230" t="str">
        <f>"34801"</f>
        <v>34801</v>
      </c>
      <c r="B230" t="s">
        <v>12</v>
      </c>
      <c r="C230" t="str">
        <f>"34401"</f>
        <v>34401</v>
      </c>
      <c r="D230" t="s">
        <v>1541</v>
      </c>
      <c r="E230" t="s">
        <v>1542</v>
      </c>
      <c r="G230" t="s">
        <v>1543</v>
      </c>
      <c r="H230" t="s">
        <v>16</v>
      </c>
      <c r="I230" t="s">
        <v>1544</v>
      </c>
      <c r="J230" t="s">
        <v>1545</v>
      </c>
      <c r="K230" t="s">
        <v>1546</v>
      </c>
      <c r="L230" t="s">
        <v>1547</v>
      </c>
    </row>
    <row r="231" spans="1:12" x14ac:dyDescent="0.45">
      <c r="A231" t="str">
        <f>"06801"</f>
        <v>06801</v>
      </c>
      <c r="B231" t="s">
        <v>82</v>
      </c>
      <c r="C231" t="str">
        <f>"20403"</f>
        <v>20403</v>
      </c>
      <c r="D231" t="s">
        <v>1548</v>
      </c>
      <c r="E231" t="s">
        <v>1252</v>
      </c>
      <c r="G231" t="s">
        <v>1549</v>
      </c>
      <c r="H231" t="s">
        <v>16</v>
      </c>
      <c r="I231" t="s">
        <v>1550</v>
      </c>
      <c r="J231" t="s">
        <v>122</v>
      </c>
      <c r="K231" t="s">
        <v>1551</v>
      </c>
      <c r="L231" t="s">
        <v>1552</v>
      </c>
    </row>
    <row r="232" spans="1:12" x14ac:dyDescent="0.45">
      <c r="A232" t="str">
        <f>"32801"</f>
        <v>32801</v>
      </c>
      <c r="B232" t="s">
        <v>28</v>
      </c>
      <c r="C232" t="str">
        <f>"38320"</f>
        <v>38320</v>
      </c>
      <c r="D232" t="s">
        <v>1553</v>
      </c>
      <c r="E232" t="s">
        <v>1554</v>
      </c>
      <c r="G232" t="s">
        <v>1555</v>
      </c>
      <c r="H232" t="s">
        <v>16</v>
      </c>
      <c r="I232" t="s">
        <v>1556</v>
      </c>
      <c r="J232" t="s">
        <v>1557</v>
      </c>
      <c r="K232" t="s">
        <v>1558</v>
      </c>
      <c r="L232" t="s">
        <v>1559</v>
      </c>
    </row>
    <row r="233" spans="1:12" x14ac:dyDescent="0.45">
      <c r="A233" t="str">
        <f>"39801"</f>
        <v>39801</v>
      </c>
      <c r="B233" t="s">
        <v>117</v>
      </c>
      <c r="C233" t="str">
        <f>"13160"</f>
        <v>13160</v>
      </c>
      <c r="D233" t="s">
        <v>1560</v>
      </c>
      <c r="E233" t="s">
        <v>1561</v>
      </c>
      <c r="G233" t="s">
        <v>1562</v>
      </c>
      <c r="H233" t="s">
        <v>16</v>
      </c>
      <c r="I233" t="s">
        <v>1563</v>
      </c>
      <c r="J233" t="s">
        <v>1564</v>
      </c>
      <c r="K233" t="s">
        <v>1565</v>
      </c>
      <c r="L233" t="s">
        <v>1566</v>
      </c>
    </row>
    <row r="234" spans="1:12" x14ac:dyDescent="0.45">
      <c r="A234" t="str">
        <f>"29801"</f>
        <v>29801</v>
      </c>
      <c r="B234" t="s">
        <v>36</v>
      </c>
      <c r="C234" t="str">
        <f>"28149"</f>
        <v>28149</v>
      </c>
      <c r="D234" t="s">
        <v>1567</v>
      </c>
      <c r="E234" t="s">
        <v>808</v>
      </c>
      <c r="G234" t="s">
        <v>1568</v>
      </c>
      <c r="H234" t="s">
        <v>16</v>
      </c>
      <c r="I234" t="s">
        <v>1569</v>
      </c>
      <c r="J234" t="s">
        <v>1570</v>
      </c>
      <c r="K234" t="s">
        <v>1571</v>
      </c>
      <c r="L234" t="s">
        <v>1572</v>
      </c>
    </row>
    <row r="235" spans="1:12" x14ac:dyDescent="0.45">
      <c r="A235" t="str">
        <f>"34801"</f>
        <v>34801</v>
      </c>
      <c r="B235" t="s">
        <v>12</v>
      </c>
      <c r="C235" t="str">
        <f>"14104"</f>
        <v>14104</v>
      </c>
      <c r="D235" t="s">
        <v>1573</v>
      </c>
      <c r="E235" t="s">
        <v>1574</v>
      </c>
      <c r="G235" t="s">
        <v>1575</v>
      </c>
      <c r="H235" t="s">
        <v>16</v>
      </c>
      <c r="I235" t="s">
        <v>1576</v>
      </c>
      <c r="J235" t="s">
        <v>1577</v>
      </c>
      <c r="K235" t="s">
        <v>1578</v>
      </c>
      <c r="L235" t="s">
        <v>1579</v>
      </c>
    </row>
    <row r="236" spans="1:12" x14ac:dyDescent="0.45">
      <c r="A236" t="str">
        <f>"17801"</f>
        <v>17801</v>
      </c>
      <c r="B236" t="s">
        <v>67</v>
      </c>
      <c r="C236" t="str">
        <f>"17001"</f>
        <v>17001</v>
      </c>
      <c r="D236" t="s">
        <v>1580</v>
      </c>
      <c r="E236" t="s">
        <v>1581</v>
      </c>
      <c r="G236" t="s">
        <v>1582</v>
      </c>
      <c r="H236" t="s">
        <v>16</v>
      </c>
      <c r="I236" t="s">
        <v>1583</v>
      </c>
      <c r="J236" t="s">
        <v>1584</v>
      </c>
      <c r="K236" t="s">
        <v>1585</v>
      </c>
      <c r="L236" t="s">
        <v>1586</v>
      </c>
    </row>
    <row r="237" spans="1:12" x14ac:dyDescent="0.45">
      <c r="A237" t="str">
        <f>"29801"</f>
        <v>29801</v>
      </c>
      <c r="B237" t="s">
        <v>36</v>
      </c>
      <c r="C237" t="str">
        <f>"29101"</f>
        <v>29101</v>
      </c>
      <c r="D237" t="s">
        <v>1587</v>
      </c>
      <c r="E237" t="s">
        <v>1588</v>
      </c>
      <c r="G237" t="s">
        <v>1589</v>
      </c>
      <c r="H237" t="s">
        <v>16</v>
      </c>
      <c r="I237" t="s">
        <v>1590</v>
      </c>
      <c r="J237" t="s">
        <v>1591</v>
      </c>
      <c r="K237" t="s">
        <v>1592</v>
      </c>
      <c r="L237" t="s">
        <v>1593</v>
      </c>
    </row>
    <row r="238" spans="1:12" x14ac:dyDescent="0.45">
      <c r="A238" t="str">
        <f>"39801"</f>
        <v>39801</v>
      </c>
      <c r="B238" t="s">
        <v>117</v>
      </c>
      <c r="C238" t="str">
        <f>"39119"</f>
        <v>39119</v>
      </c>
      <c r="D238" t="s">
        <v>1594</v>
      </c>
      <c r="E238" t="s">
        <v>1595</v>
      </c>
      <c r="G238" t="s">
        <v>1596</v>
      </c>
      <c r="H238" t="s">
        <v>16</v>
      </c>
      <c r="I238" t="s">
        <v>1597</v>
      </c>
      <c r="J238" t="s">
        <v>1598</v>
      </c>
      <c r="K238" t="s">
        <v>1599</v>
      </c>
      <c r="L238" t="s">
        <v>1600</v>
      </c>
    </row>
    <row r="239" spans="1:12" x14ac:dyDescent="0.45">
      <c r="A239" t="str">
        <f>"32801"</f>
        <v>32801</v>
      </c>
      <c r="B239" t="s">
        <v>28</v>
      </c>
      <c r="C239" t="str">
        <f>"26070"</f>
        <v>26070</v>
      </c>
      <c r="D239" t="s">
        <v>1601</v>
      </c>
      <c r="E239" t="s">
        <v>1602</v>
      </c>
      <c r="G239" t="s">
        <v>1603</v>
      </c>
      <c r="H239" t="s">
        <v>16</v>
      </c>
      <c r="I239" t="s">
        <v>1604</v>
      </c>
      <c r="J239" t="s">
        <v>1605</v>
      </c>
      <c r="K239" t="s">
        <v>1606</v>
      </c>
      <c r="L239" t="s">
        <v>1607</v>
      </c>
    </row>
    <row r="240" spans="1:12" x14ac:dyDescent="0.45">
      <c r="A240" t="str">
        <f>"18801"</f>
        <v>18801</v>
      </c>
      <c r="B240" t="s">
        <v>136</v>
      </c>
      <c r="C240" t="str">
        <f>"05323"</f>
        <v>05323</v>
      </c>
      <c r="D240" t="s">
        <v>1608</v>
      </c>
      <c r="E240" t="s">
        <v>1609</v>
      </c>
      <c r="G240" t="s">
        <v>1610</v>
      </c>
      <c r="H240" t="s">
        <v>16</v>
      </c>
      <c r="I240" t="s">
        <v>1611</v>
      </c>
      <c r="J240" t="s">
        <v>1612</v>
      </c>
      <c r="K240" t="s">
        <v>1613</v>
      </c>
      <c r="L240" t="s">
        <v>1614</v>
      </c>
    </row>
    <row r="241" spans="1:12" x14ac:dyDescent="0.45">
      <c r="A241" t="str">
        <f>"29801"</f>
        <v>29801</v>
      </c>
      <c r="B241" t="s">
        <v>36</v>
      </c>
      <c r="C241" t="str">
        <f>"28010"</f>
        <v>28010</v>
      </c>
      <c r="D241" t="s">
        <v>1615</v>
      </c>
      <c r="E241" t="s">
        <v>1616</v>
      </c>
      <c r="G241" t="s">
        <v>1617</v>
      </c>
      <c r="H241" t="s">
        <v>16</v>
      </c>
      <c r="I241" t="s">
        <v>1618</v>
      </c>
      <c r="J241" t="s">
        <v>1619</v>
      </c>
      <c r="K241" t="s">
        <v>1620</v>
      </c>
      <c r="L241" t="s">
        <v>1621</v>
      </c>
    </row>
    <row r="242" spans="1:12" x14ac:dyDescent="0.45">
      <c r="A242" t="str">
        <f>"34801"</f>
        <v>34801</v>
      </c>
      <c r="B242" t="s">
        <v>12</v>
      </c>
      <c r="C242" t="str">
        <f>"23309"</f>
        <v>23309</v>
      </c>
      <c r="D242" t="s">
        <v>1622</v>
      </c>
      <c r="E242" t="s">
        <v>1623</v>
      </c>
      <c r="G242" t="s">
        <v>724</v>
      </c>
      <c r="H242" t="s">
        <v>16</v>
      </c>
      <c r="I242" t="s">
        <v>1624</v>
      </c>
      <c r="J242" t="s">
        <v>1625</v>
      </c>
      <c r="K242" t="s">
        <v>1626</v>
      </c>
      <c r="L242" t="s">
        <v>1627</v>
      </c>
    </row>
    <row r="243" spans="1:12" x14ac:dyDescent="0.45">
      <c r="A243" t="str">
        <f>"17801"</f>
        <v>17801</v>
      </c>
      <c r="B243" t="s">
        <v>67</v>
      </c>
      <c r="C243" t="str">
        <f>"17412"</f>
        <v>17412</v>
      </c>
      <c r="D243" t="s">
        <v>1628</v>
      </c>
      <c r="E243" t="s">
        <v>1629</v>
      </c>
      <c r="G243" t="s">
        <v>1630</v>
      </c>
      <c r="H243" t="s">
        <v>16</v>
      </c>
      <c r="I243" t="s">
        <v>1631</v>
      </c>
      <c r="J243" t="s">
        <v>1632</v>
      </c>
      <c r="K243" t="s">
        <v>1633</v>
      </c>
      <c r="L243" t="s">
        <v>1634</v>
      </c>
    </row>
    <row r="244" spans="1:12" x14ac:dyDescent="0.45">
      <c r="A244" t="str">
        <f>"06801"</f>
        <v>06801</v>
      </c>
      <c r="B244" t="s">
        <v>82</v>
      </c>
      <c r="C244" t="str">
        <f>"30002"</f>
        <v>30002</v>
      </c>
      <c r="D244" t="s">
        <v>1635</v>
      </c>
      <c r="E244" t="s">
        <v>1636</v>
      </c>
      <c r="G244" t="s">
        <v>1637</v>
      </c>
      <c r="H244" t="s">
        <v>16</v>
      </c>
      <c r="I244" t="s">
        <v>1638</v>
      </c>
      <c r="J244" t="s">
        <v>1639</v>
      </c>
      <c r="K244" t="s">
        <v>1640</v>
      </c>
      <c r="L244" t="s">
        <v>1641</v>
      </c>
    </row>
    <row r="245" spans="1:12" x14ac:dyDescent="0.45">
      <c r="A245" t="str">
        <f>"17801"</f>
        <v>17801</v>
      </c>
      <c r="B245" t="s">
        <v>67</v>
      </c>
      <c r="C245" t="str">
        <f>"17404"</f>
        <v>17404</v>
      </c>
      <c r="D245" t="s">
        <v>1642</v>
      </c>
      <c r="E245" t="s">
        <v>1643</v>
      </c>
      <c r="G245" t="s">
        <v>1644</v>
      </c>
      <c r="H245" t="s">
        <v>16</v>
      </c>
      <c r="I245" t="s">
        <v>1645</v>
      </c>
      <c r="J245" t="s">
        <v>1646</v>
      </c>
      <c r="K245" t="s">
        <v>1647</v>
      </c>
      <c r="L245" t="s">
        <v>1648</v>
      </c>
    </row>
    <row r="246" spans="1:12" x14ac:dyDescent="0.45">
      <c r="A246" t="str">
        <f>"29801"</f>
        <v>29801</v>
      </c>
      <c r="B246" t="s">
        <v>36</v>
      </c>
      <c r="C246" t="str">
        <f>"31201"</f>
        <v>31201</v>
      </c>
      <c r="D246" t="s">
        <v>1649</v>
      </c>
      <c r="E246" t="s">
        <v>1650</v>
      </c>
      <c r="G246" t="s">
        <v>1651</v>
      </c>
      <c r="H246" t="s">
        <v>16</v>
      </c>
      <c r="I246" t="s">
        <v>1652</v>
      </c>
      <c r="J246" t="s">
        <v>1653</v>
      </c>
      <c r="K246" t="s">
        <v>1654</v>
      </c>
      <c r="L246" t="s">
        <v>1655</v>
      </c>
    </row>
    <row r="247" spans="1:12" x14ac:dyDescent="0.45">
      <c r="A247" t="str">
        <f>"17801"</f>
        <v>17801</v>
      </c>
      <c r="B247" t="s">
        <v>67</v>
      </c>
      <c r="C247" t="str">
        <f>"17410"</f>
        <v>17410</v>
      </c>
      <c r="D247" t="s">
        <v>1656</v>
      </c>
      <c r="E247" t="s">
        <v>1657</v>
      </c>
      <c r="G247" t="s">
        <v>1658</v>
      </c>
      <c r="H247" t="s">
        <v>16</v>
      </c>
      <c r="I247" t="s">
        <v>1659</v>
      </c>
      <c r="J247" t="s">
        <v>1660</v>
      </c>
      <c r="K247" t="s">
        <v>1661</v>
      </c>
      <c r="L247" t="s">
        <v>1662</v>
      </c>
    </row>
    <row r="248" spans="1:12" x14ac:dyDescent="0.45">
      <c r="A248" t="str">
        <f>"04801"</f>
        <v>04801</v>
      </c>
      <c r="B248" t="s">
        <v>144</v>
      </c>
      <c r="C248" t="str">
        <f>"13156"</f>
        <v>13156</v>
      </c>
      <c r="D248" t="s">
        <v>1663</v>
      </c>
      <c r="E248" t="s">
        <v>1664</v>
      </c>
      <c r="G248" t="s">
        <v>1665</v>
      </c>
      <c r="H248" t="s">
        <v>16</v>
      </c>
      <c r="I248" t="s">
        <v>1666</v>
      </c>
      <c r="J248" t="s">
        <v>1667</v>
      </c>
      <c r="K248" t="s">
        <v>1668</v>
      </c>
      <c r="L248" t="s">
        <v>1669</v>
      </c>
    </row>
    <row r="249" spans="1:12" x14ac:dyDescent="0.45">
      <c r="A249" t="str">
        <f>"34950"</f>
        <v>34950</v>
      </c>
      <c r="B249" t="s">
        <v>51</v>
      </c>
      <c r="C249" t="str">
        <f>"27909"</f>
        <v>27909</v>
      </c>
      <c r="D249" t="s">
        <v>1670</v>
      </c>
      <c r="E249" t="s">
        <v>1671</v>
      </c>
      <c r="G249" t="s">
        <v>667</v>
      </c>
      <c r="H249" t="s">
        <v>16</v>
      </c>
      <c r="I249">
        <v>98405</v>
      </c>
      <c r="J249" t="s">
        <v>1672</v>
      </c>
      <c r="K249" t="s">
        <v>1673</v>
      </c>
      <c r="L249" t="s">
        <v>1674</v>
      </c>
    </row>
    <row r="250" spans="1:12" x14ac:dyDescent="0.45">
      <c r="A250" t="str">
        <f>"34801"</f>
        <v>34801</v>
      </c>
      <c r="B250" t="s">
        <v>12</v>
      </c>
      <c r="C250" t="str">
        <f>"25118"</f>
        <v>25118</v>
      </c>
      <c r="D250" t="s">
        <v>1675</v>
      </c>
      <c r="E250" t="s">
        <v>1676</v>
      </c>
      <c r="G250" t="s">
        <v>1677</v>
      </c>
      <c r="H250" t="s">
        <v>16</v>
      </c>
      <c r="I250" t="s">
        <v>1678</v>
      </c>
      <c r="J250" t="s">
        <v>1679</v>
      </c>
      <c r="K250" t="s">
        <v>1680</v>
      </c>
      <c r="L250" t="s">
        <v>1681</v>
      </c>
    </row>
    <row r="251" spans="1:12" x14ac:dyDescent="0.45">
      <c r="A251" t="str">
        <f>"18801"</f>
        <v>18801</v>
      </c>
      <c r="B251" t="s">
        <v>136</v>
      </c>
      <c r="C251" t="str">
        <f>"18402"</f>
        <v>18402</v>
      </c>
      <c r="D251" t="s">
        <v>1682</v>
      </c>
      <c r="E251" t="s">
        <v>1683</v>
      </c>
      <c r="G251" t="s">
        <v>1684</v>
      </c>
      <c r="H251" t="s">
        <v>16</v>
      </c>
      <c r="I251" t="s">
        <v>1685</v>
      </c>
      <c r="J251" t="s">
        <v>1686</v>
      </c>
      <c r="K251" t="s">
        <v>1687</v>
      </c>
      <c r="L251" t="s">
        <v>1688</v>
      </c>
    </row>
    <row r="252" spans="1:12" x14ac:dyDescent="0.45">
      <c r="A252" t="str">
        <f>"29801"</f>
        <v>29801</v>
      </c>
      <c r="B252" t="s">
        <v>36</v>
      </c>
      <c r="C252" t="str">
        <f>"15206"</f>
        <v>15206</v>
      </c>
      <c r="D252" t="s">
        <v>1689</v>
      </c>
      <c r="E252" t="s">
        <v>1690</v>
      </c>
      <c r="G252" t="s">
        <v>1691</v>
      </c>
      <c r="H252" t="s">
        <v>16</v>
      </c>
      <c r="I252">
        <v>98260</v>
      </c>
      <c r="J252" t="s">
        <v>1692</v>
      </c>
      <c r="K252" t="s">
        <v>1693</v>
      </c>
      <c r="L252" t="s">
        <v>1694</v>
      </c>
    </row>
    <row r="253" spans="1:12" x14ac:dyDescent="0.45">
      <c r="A253" t="str">
        <f>"34801"</f>
        <v>34801</v>
      </c>
      <c r="B253" t="s">
        <v>12</v>
      </c>
      <c r="C253" t="str">
        <f>"23042"</f>
        <v>23042</v>
      </c>
      <c r="D253" t="s">
        <v>1695</v>
      </c>
      <c r="E253" t="s">
        <v>1696</v>
      </c>
      <c r="G253" t="s">
        <v>724</v>
      </c>
      <c r="H253" t="s">
        <v>16</v>
      </c>
      <c r="I253" t="s">
        <v>1697</v>
      </c>
      <c r="J253" t="s">
        <v>1698</v>
      </c>
      <c r="K253" t="s">
        <v>1699</v>
      </c>
      <c r="L253" t="s">
        <v>1700</v>
      </c>
    </row>
    <row r="254" spans="1:12" x14ac:dyDescent="0.45">
      <c r="A254" t="str">
        <f>"32911"</f>
        <v>32911</v>
      </c>
      <c r="B254" t="s">
        <v>930</v>
      </c>
      <c r="C254" t="str">
        <f>"32901"</f>
        <v>32901</v>
      </c>
      <c r="D254" t="s">
        <v>1701</v>
      </c>
      <c r="E254" t="s">
        <v>1702</v>
      </c>
      <c r="G254" t="s">
        <v>933</v>
      </c>
      <c r="H254" t="s">
        <v>16</v>
      </c>
      <c r="I254">
        <v>99208</v>
      </c>
      <c r="J254" t="s">
        <v>135</v>
      </c>
    </row>
    <row r="255" spans="1:12" x14ac:dyDescent="0.45">
      <c r="A255" t="str">
        <f>"32801"</f>
        <v>32801</v>
      </c>
      <c r="B255" t="s">
        <v>28</v>
      </c>
      <c r="C255" t="str">
        <f>"32081"</f>
        <v>32081</v>
      </c>
      <c r="D255" t="s">
        <v>1703</v>
      </c>
      <c r="E255" t="s">
        <v>1704</v>
      </c>
      <c r="G255" t="s">
        <v>457</v>
      </c>
      <c r="H255" t="s">
        <v>16</v>
      </c>
      <c r="I255" t="s">
        <v>1705</v>
      </c>
      <c r="J255" t="s">
        <v>1706</v>
      </c>
      <c r="K255" t="s">
        <v>1707</v>
      </c>
      <c r="L255" t="s">
        <v>1708</v>
      </c>
    </row>
    <row r="256" spans="1:12" x14ac:dyDescent="0.45">
      <c r="A256" t="str">
        <f>"32801"</f>
        <v>32801</v>
      </c>
      <c r="B256" t="s">
        <v>28</v>
      </c>
      <c r="C256" t="str">
        <f>"22008"</f>
        <v>22008</v>
      </c>
      <c r="D256" t="s">
        <v>1709</v>
      </c>
      <c r="E256" t="s">
        <v>1710</v>
      </c>
      <c r="G256" t="s">
        <v>1711</v>
      </c>
      <c r="H256" t="s">
        <v>16</v>
      </c>
      <c r="I256" t="s">
        <v>1712</v>
      </c>
      <c r="J256" t="s">
        <v>1713</v>
      </c>
      <c r="K256" t="s">
        <v>1714</v>
      </c>
      <c r="L256" t="s">
        <v>1715</v>
      </c>
    </row>
    <row r="257" spans="1:12" x14ac:dyDescent="0.45">
      <c r="A257" t="str">
        <f>"32801"</f>
        <v>32801</v>
      </c>
      <c r="B257" t="s">
        <v>28</v>
      </c>
      <c r="C257" t="str">
        <f>"38322"</f>
        <v>38322</v>
      </c>
      <c r="D257" t="s">
        <v>1716</v>
      </c>
      <c r="E257" t="s">
        <v>1717</v>
      </c>
      <c r="G257" t="s">
        <v>1718</v>
      </c>
      <c r="H257" t="s">
        <v>16</v>
      </c>
      <c r="I257" t="s">
        <v>1719</v>
      </c>
      <c r="J257" t="s">
        <v>135</v>
      </c>
    </row>
    <row r="258" spans="1:12" x14ac:dyDescent="0.45">
      <c r="A258" t="str">
        <f>"29801"</f>
        <v>29801</v>
      </c>
      <c r="B258" t="s">
        <v>36</v>
      </c>
      <c r="C258" t="str">
        <f>"31401"</f>
        <v>31401</v>
      </c>
      <c r="D258" t="s">
        <v>1720</v>
      </c>
      <c r="E258" t="s">
        <v>1721</v>
      </c>
      <c r="G258" t="s">
        <v>1722</v>
      </c>
      <c r="H258" t="s">
        <v>16</v>
      </c>
      <c r="I258" t="s">
        <v>1723</v>
      </c>
      <c r="J258" t="s">
        <v>1724</v>
      </c>
      <c r="K258" t="s">
        <v>1725</v>
      </c>
      <c r="L258" t="s">
        <v>1726</v>
      </c>
    </row>
    <row r="259" spans="1:12" x14ac:dyDescent="0.45">
      <c r="A259" t="str">
        <f>"11801"</f>
        <v>11801</v>
      </c>
      <c r="B259" t="s">
        <v>59</v>
      </c>
      <c r="C259" t="str">
        <f>"11054"</f>
        <v>11054</v>
      </c>
      <c r="D259" t="s">
        <v>1727</v>
      </c>
      <c r="E259" t="s">
        <v>1728</v>
      </c>
      <c r="G259" t="s">
        <v>1729</v>
      </c>
      <c r="H259" t="s">
        <v>16</v>
      </c>
      <c r="I259">
        <v>99343</v>
      </c>
      <c r="J259" t="s">
        <v>1730</v>
      </c>
      <c r="K259" t="s">
        <v>1731</v>
      </c>
      <c r="L259" t="s">
        <v>1732</v>
      </c>
    </row>
    <row r="260" spans="1:12" x14ac:dyDescent="0.45">
      <c r="A260" t="str">
        <f>"11801"</f>
        <v>11801</v>
      </c>
      <c r="B260" t="s">
        <v>59</v>
      </c>
      <c r="C260" t="str">
        <f>"07035"</f>
        <v>07035</v>
      </c>
      <c r="D260" t="s">
        <v>1733</v>
      </c>
      <c r="E260" t="s">
        <v>963</v>
      </c>
      <c r="G260" t="s">
        <v>1734</v>
      </c>
      <c r="H260" t="s">
        <v>16</v>
      </c>
      <c r="I260" t="s">
        <v>1735</v>
      </c>
      <c r="J260" t="s">
        <v>1736</v>
      </c>
      <c r="K260" t="s">
        <v>1737</v>
      </c>
      <c r="L260" t="s">
        <v>1738</v>
      </c>
    </row>
    <row r="261" spans="1:12" x14ac:dyDescent="0.45">
      <c r="A261" t="str">
        <f>"04801"</f>
        <v>04801</v>
      </c>
      <c r="B261" t="s">
        <v>144</v>
      </c>
      <c r="C261" t="str">
        <f>"04069"</f>
        <v>04069</v>
      </c>
      <c r="D261" t="s">
        <v>1739</v>
      </c>
      <c r="E261" t="s">
        <v>829</v>
      </c>
      <c r="G261" t="s">
        <v>1740</v>
      </c>
      <c r="H261" t="s">
        <v>16</v>
      </c>
      <c r="I261" t="s">
        <v>1741</v>
      </c>
      <c r="J261" t="s">
        <v>1742</v>
      </c>
      <c r="K261" t="s">
        <v>1743</v>
      </c>
      <c r="L261" t="s">
        <v>1744</v>
      </c>
    </row>
    <row r="262" spans="1:12" x14ac:dyDescent="0.45">
      <c r="A262" t="str">
        <f>"17801"</f>
        <v>17801</v>
      </c>
      <c r="B262" t="s">
        <v>67</v>
      </c>
      <c r="C262" t="str">
        <f>"27001"</f>
        <v>27001</v>
      </c>
      <c r="D262" t="s">
        <v>1745</v>
      </c>
      <c r="E262" t="s">
        <v>1746</v>
      </c>
      <c r="G262" t="s">
        <v>1747</v>
      </c>
      <c r="H262" t="s">
        <v>16</v>
      </c>
      <c r="I262" t="s">
        <v>1748</v>
      </c>
      <c r="J262" t="s">
        <v>1749</v>
      </c>
      <c r="K262" t="s">
        <v>1750</v>
      </c>
      <c r="L262" t="s">
        <v>1751</v>
      </c>
    </row>
    <row r="263" spans="1:12" x14ac:dyDescent="0.45">
      <c r="A263" t="str">
        <f>"32801"</f>
        <v>32801</v>
      </c>
      <c r="B263" t="s">
        <v>28</v>
      </c>
      <c r="C263" t="str">
        <f>"38304"</f>
        <v>38304</v>
      </c>
      <c r="D263" t="s">
        <v>1752</v>
      </c>
      <c r="E263" t="s">
        <v>1753</v>
      </c>
      <c r="G263" t="s">
        <v>1754</v>
      </c>
      <c r="H263" t="s">
        <v>16</v>
      </c>
      <c r="I263" t="s">
        <v>1755</v>
      </c>
      <c r="J263" t="s">
        <v>1756</v>
      </c>
      <c r="K263" t="s">
        <v>1757</v>
      </c>
      <c r="L263" t="s">
        <v>1758</v>
      </c>
    </row>
    <row r="264" spans="1:12" x14ac:dyDescent="0.45">
      <c r="A264" t="str">
        <f>"06801"</f>
        <v>06801</v>
      </c>
      <c r="B264" t="s">
        <v>82</v>
      </c>
      <c r="C264" t="str">
        <f>"30303"</f>
        <v>30303</v>
      </c>
      <c r="D264" t="s">
        <v>1759</v>
      </c>
      <c r="E264" t="s">
        <v>1760</v>
      </c>
      <c r="G264" t="s">
        <v>1761</v>
      </c>
      <c r="H264" t="s">
        <v>16</v>
      </c>
      <c r="I264" t="s">
        <v>1762</v>
      </c>
      <c r="J264" t="s">
        <v>1763</v>
      </c>
      <c r="K264" t="s">
        <v>1764</v>
      </c>
      <c r="L264" t="s">
        <v>1765</v>
      </c>
    </row>
    <row r="265" spans="1:12" x14ac:dyDescent="0.45">
      <c r="A265" t="str">
        <f>"29801"</f>
        <v>29801</v>
      </c>
      <c r="B265" t="s">
        <v>36</v>
      </c>
      <c r="C265" t="str">
        <f>"31311"</f>
        <v>31311</v>
      </c>
      <c r="D265" t="s">
        <v>1766</v>
      </c>
      <c r="E265" t="s">
        <v>1767</v>
      </c>
      <c r="G265" t="s">
        <v>1768</v>
      </c>
      <c r="H265" t="s">
        <v>16</v>
      </c>
      <c r="I265" t="s">
        <v>1769</v>
      </c>
      <c r="J265" t="s">
        <v>1770</v>
      </c>
      <c r="K265" t="s">
        <v>1771</v>
      </c>
      <c r="L265" t="s">
        <v>1772</v>
      </c>
    </row>
    <row r="266" spans="1:12" x14ac:dyDescent="0.45">
      <c r="A266" t="str">
        <f>"34950"</f>
        <v>34950</v>
      </c>
      <c r="B266" t="s">
        <v>51</v>
      </c>
      <c r="C266" t="str">
        <f>"17905"</f>
        <v>17905</v>
      </c>
      <c r="D266" t="s">
        <v>1773</v>
      </c>
      <c r="E266" t="s">
        <v>1774</v>
      </c>
      <c r="G266" t="s">
        <v>55</v>
      </c>
      <c r="H266" t="s">
        <v>16</v>
      </c>
      <c r="I266">
        <v>98104</v>
      </c>
      <c r="J266" t="s">
        <v>1775</v>
      </c>
      <c r="K266" t="s">
        <v>1776</v>
      </c>
      <c r="L266" t="s">
        <v>1777</v>
      </c>
    </row>
    <row r="267" spans="1:12" x14ac:dyDescent="0.45">
      <c r="A267" t="str">
        <f>"34950"</f>
        <v>34950</v>
      </c>
      <c r="B267" t="s">
        <v>51</v>
      </c>
      <c r="C267" t="str">
        <f>"27905"</f>
        <v>27905</v>
      </c>
      <c r="D267" t="s">
        <v>1778</v>
      </c>
      <c r="E267" t="s">
        <v>1779</v>
      </c>
      <c r="G267" t="s">
        <v>667</v>
      </c>
      <c r="H267" t="s">
        <v>16</v>
      </c>
      <c r="I267">
        <v>98421</v>
      </c>
      <c r="J267" t="s">
        <v>1775</v>
      </c>
      <c r="K267" t="s">
        <v>1776</v>
      </c>
      <c r="L267" t="s">
        <v>1777</v>
      </c>
    </row>
    <row r="268" spans="1:12" x14ac:dyDescent="0.45">
      <c r="A268" t="str">
        <f>"34950"</f>
        <v>34950</v>
      </c>
      <c r="B268" t="s">
        <v>51</v>
      </c>
      <c r="C268" t="str">
        <f>"17902"</f>
        <v>17902</v>
      </c>
      <c r="D268" t="s">
        <v>1780</v>
      </c>
      <c r="E268" t="s">
        <v>1781</v>
      </c>
      <c r="G268" t="s">
        <v>55</v>
      </c>
      <c r="H268" t="s">
        <v>16</v>
      </c>
      <c r="I268">
        <v>98104</v>
      </c>
      <c r="J268" t="s">
        <v>1775</v>
      </c>
      <c r="K268" t="s">
        <v>1776</v>
      </c>
      <c r="L268" t="s">
        <v>1777</v>
      </c>
    </row>
    <row r="269" spans="1:12" x14ac:dyDescent="0.45">
      <c r="A269" t="str">
        <f>"32801"</f>
        <v>32801</v>
      </c>
      <c r="B269" t="s">
        <v>28</v>
      </c>
      <c r="C269" t="str">
        <f>"33202"</f>
        <v>33202</v>
      </c>
      <c r="D269" t="s">
        <v>1782</v>
      </c>
      <c r="E269" t="s">
        <v>1783</v>
      </c>
      <c r="G269" t="s">
        <v>1784</v>
      </c>
      <c r="H269" t="s">
        <v>16</v>
      </c>
      <c r="I269" t="s">
        <v>1785</v>
      </c>
      <c r="J269" t="s">
        <v>1786</v>
      </c>
      <c r="K269" t="s">
        <v>1787</v>
      </c>
      <c r="L269" t="s">
        <v>1788</v>
      </c>
    </row>
    <row r="270" spans="1:12" x14ac:dyDescent="0.45">
      <c r="A270" t="str">
        <f>"17801"</f>
        <v>17801</v>
      </c>
      <c r="B270" t="s">
        <v>67</v>
      </c>
      <c r="C270" t="str">
        <f>"27320"</f>
        <v>27320</v>
      </c>
      <c r="D270" t="s">
        <v>1789</v>
      </c>
      <c r="E270" t="s">
        <v>1790</v>
      </c>
      <c r="G270" t="s">
        <v>1791</v>
      </c>
      <c r="H270" t="s">
        <v>16</v>
      </c>
      <c r="I270" t="s">
        <v>1792</v>
      </c>
      <c r="J270" t="s">
        <v>1793</v>
      </c>
      <c r="K270" t="s">
        <v>1794</v>
      </c>
      <c r="L270" t="s">
        <v>1795</v>
      </c>
    </row>
    <row r="271" spans="1:12" x14ac:dyDescent="0.45">
      <c r="A271" t="str">
        <f>"39801"</f>
        <v>39801</v>
      </c>
      <c r="B271" t="s">
        <v>117</v>
      </c>
      <c r="C271" t="str">
        <f>"39201"</f>
        <v>39201</v>
      </c>
      <c r="D271" t="s">
        <v>1796</v>
      </c>
      <c r="E271" t="s">
        <v>1797</v>
      </c>
      <c r="G271" t="s">
        <v>1798</v>
      </c>
      <c r="H271" t="s">
        <v>16</v>
      </c>
      <c r="I271" t="s">
        <v>1799</v>
      </c>
      <c r="J271" t="s">
        <v>1800</v>
      </c>
      <c r="K271" t="s">
        <v>1801</v>
      </c>
      <c r="L271" t="s">
        <v>1802</v>
      </c>
    </row>
    <row r="272" spans="1:12" x14ac:dyDescent="0.45">
      <c r="A272" t="str">
        <f>"OSPI"</f>
        <v>OSPI</v>
      </c>
      <c r="B272" t="s">
        <v>268</v>
      </c>
      <c r="C272" t="str">
        <f>"18902"</f>
        <v>18902</v>
      </c>
      <c r="D272" t="s">
        <v>1803</v>
      </c>
      <c r="E272" t="s">
        <v>1804</v>
      </c>
      <c r="G272" t="s">
        <v>1178</v>
      </c>
      <c r="H272" t="s">
        <v>16</v>
      </c>
      <c r="I272">
        <v>98370</v>
      </c>
      <c r="J272" t="s">
        <v>1805</v>
      </c>
      <c r="K272" t="s">
        <v>1806</v>
      </c>
      <c r="L272" t="s">
        <v>1807</v>
      </c>
    </row>
    <row r="273" spans="1:12" x14ac:dyDescent="0.45">
      <c r="A273" t="str">
        <f>"17801"</f>
        <v>17801</v>
      </c>
      <c r="B273" t="s">
        <v>67</v>
      </c>
      <c r="C273" t="str">
        <f>"27010"</f>
        <v>27010</v>
      </c>
      <c r="D273" t="s">
        <v>1808</v>
      </c>
      <c r="E273" t="s">
        <v>1809</v>
      </c>
      <c r="G273" t="s">
        <v>579</v>
      </c>
      <c r="H273" t="s">
        <v>16</v>
      </c>
      <c r="I273" t="s">
        <v>1810</v>
      </c>
      <c r="J273" t="s">
        <v>1811</v>
      </c>
      <c r="K273" t="s">
        <v>1812</v>
      </c>
      <c r="L273" t="s">
        <v>1813</v>
      </c>
    </row>
    <row r="274" spans="1:12" x14ac:dyDescent="0.45">
      <c r="A274" t="str">
        <f>"34801"</f>
        <v>34801</v>
      </c>
      <c r="B274" t="s">
        <v>12</v>
      </c>
      <c r="C274" t="str">
        <f>"14077"</f>
        <v>14077</v>
      </c>
      <c r="D274" t="s">
        <v>1814</v>
      </c>
      <c r="E274" t="s">
        <v>1815</v>
      </c>
      <c r="G274" t="s">
        <v>1816</v>
      </c>
      <c r="H274" t="s">
        <v>16</v>
      </c>
      <c r="I274" t="s">
        <v>1817</v>
      </c>
      <c r="J274" t="s">
        <v>1818</v>
      </c>
      <c r="K274" t="s">
        <v>1819</v>
      </c>
      <c r="L274" t="s">
        <v>1820</v>
      </c>
    </row>
    <row r="275" spans="1:12" x14ac:dyDescent="0.45">
      <c r="A275" t="str">
        <f>"17801"</f>
        <v>17801</v>
      </c>
      <c r="B275" t="s">
        <v>67</v>
      </c>
      <c r="C275" t="str">
        <f>"17409"</f>
        <v>17409</v>
      </c>
      <c r="D275" t="s">
        <v>1821</v>
      </c>
      <c r="E275" t="s">
        <v>1822</v>
      </c>
      <c r="G275" t="s">
        <v>1823</v>
      </c>
      <c r="H275" t="s">
        <v>16</v>
      </c>
      <c r="I275" t="s">
        <v>1824</v>
      </c>
      <c r="J275" t="s">
        <v>135</v>
      </c>
    </row>
    <row r="276" spans="1:12" x14ac:dyDescent="0.45">
      <c r="A276" t="str">
        <f>"32801"</f>
        <v>32801</v>
      </c>
      <c r="B276" t="s">
        <v>28</v>
      </c>
      <c r="C276" t="str">
        <f>"38265"</f>
        <v>38265</v>
      </c>
      <c r="D276" t="s">
        <v>1825</v>
      </c>
      <c r="E276" t="s">
        <v>1826</v>
      </c>
      <c r="G276" t="s">
        <v>1827</v>
      </c>
      <c r="H276" t="s">
        <v>16</v>
      </c>
      <c r="I276" t="s">
        <v>1828</v>
      </c>
      <c r="J276" t="s">
        <v>1829</v>
      </c>
      <c r="K276" t="s">
        <v>1830</v>
      </c>
      <c r="L276" t="s">
        <v>1831</v>
      </c>
    </row>
    <row r="277" spans="1:12" x14ac:dyDescent="0.45">
      <c r="A277" t="str">
        <f>"34801"</f>
        <v>34801</v>
      </c>
      <c r="B277" t="s">
        <v>12</v>
      </c>
      <c r="C277" t="str">
        <f>"34402"</f>
        <v>34402</v>
      </c>
      <c r="D277" t="s">
        <v>1832</v>
      </c>
      <c r="E277" t="s">
        <v>1833</v>
      </c>
      <c r="G277" t="s">
        <v>1834</v>
      </c>
      <c r="H277" t="s">
        <v>16</v>
      </c>
      <c r="I277" t="s">
        <v>1835</v>
      </c>
      <c r="J277" t="s">
        <v>1836</v>
      </c>
      <c r="K277" t="s">
        <v>1837</v>
      </c>
      <c r="L277" t="s">
        <v>1838</v>
      </c>
    </row>
    <row r="278" spans="1:12" x14ac:dyDescent="0.45">
      <c r="A278" t="str">
        <f>"39801"</f>
        <v>39801</v>
      </c>
      <c r="B278" t="s">
        <v>117</v>
      </c>
      <c r="C278" t="str">
        <f>"19400"</f>
        <v>19400</v>
      </c>
      <c r="D278" t="s">
        <v>1839</v>
      </c>
      <c r="E278" t="s">
        <v>1840</v>
      </c>
      <c r="G278" t="s">
        <v>1841</v>
      </c>
      <c r="H278" t="s">
        <v>16</v>
      </c>
      <c r="I278" t="s">
        <v>1842</v>
      </c>
      <c r="J278" t="s">
        <v>1843</v>
      </c>
      <c r="K278" t="s">
        <v>1844</v>
      </c>
      <c r="L278" t="s">
        <v>1845</v>
      </c>
    </row>
    <row r="279" spans="1:12" x14ac:dyDescent="0.45">
      <c r="A279" t="str">
        <f>"34801"</f>
        <v>34801</v>
      </c>
      <c r="B279" t="s">
        <v>12</v>
      </c>
      <c r="C279" t="str">
        <f>"21237"</f>
        <v>21237</v>
      </c>
      <c r="D279" t="s">
        <v>1846</v>
      </c>
      <c r="E279" t="s">
        <v>1847</v>
      </c>
      <c r="G279" t="s">
        <v>1848</v>
      </c>
      <c r="H279" t="s">
        <v>16</v>
      </c>
      <c r="I279" t="s">
        <v>1849</v>
      </c>
      <c r="J279" t="s">
        <v>1850</v>
      </c>
      <c r="K279" t="s">
        <v>1851</v>
      </c>
      <c r="L279" t="s">
        <v>1852</v>
      </c>
    </row>
    <row r="280" spans="1:12" x14ac:dyDescent="0.45">
      <c r="A280" t="str">
        <f>"04801"</f>
        <v>04801</v>
      </c>
      <c r="B280" t="s">
        <v>144</v>
      </c>
      <c r="C280" t="str">
        <f>"24404"</f>
        <v>24404</v>
      </c>
      <c r="D280" t="s">
        <v>1853</v>
      </c>
      <c r="E280" t="s">
        <v>1854</v>
      </c>
      <c r="G280" t="s">
        <v>1855</v>
      </c>
      <c r="H280" t="s">
        <v>16</v>
      </c>
      <c r="I280" t="s">
        <v>1856</v>
      </c>
      <c r="J280" t="s">
        <v>1857</v>
      </c>
      <c r="K280" t="s">
        <v>1858</v>
      </c>
      <c r="L280" t="s">
        <v>1859</v>
      </c>
    </row>
    <row r="281" spans="1:12" x14ac:dyDescent="0.45">
      <c r="A281" t="str">
        <f>"39801"</f>
        <v>39801</v>
      </c>
      <c r="B281" t="s">
        <v>117</v>
      </c>
      <c r="C281" t="str">
        <f>"39202"</f>
        <v>39202</v>
      </c>
      <c r="D281" t="s">
        <v>1860</v>
      </c>
      <c r="E281" t="s">
        <v>1861</v>
      </c>
      <c r="G281" t="s">
        <v>1862</v>
      </c>
      <c r="H281" t="s">
        <v>16</v>
      </c>
      <c r="I281" t="s">
        <v>1863</v>
      </c>
      <c r="J281" t="s">
        <v>1864</v>
      </c>
      <c r="K281" t="s">
        <v>1865</v>
      </c>
      <c r="L281" t="s">
        <v>1866</v>
      </c>
    </row>
    <row r="282" spans="1:12" x14ac:dyDescent="0.45">
      <c r="A282" t="str">
        <f>"11801"</f>
        <v>11801</v>
      </c>
      <c r="B282" t="s">
        <v>59</v>
      </c>
      <c r="C282" t="str">
        <f>"36300"</f>
        <v>36300</v>
      </c>
      <c r="D282" t="s">
        <v>1867</v>
      </c>
      <c r="E282" t="s">
        <v>1868</v>
      </c>
      <c r="G282" t="s">
        <v>1869</v>
      </c>
      <c r="H282" t="s">
        <v>16</v>
      </c>
      <c r="I282" t="s">
        <v>1870</v>
      </c>
      <c r="J282" t="s">
        <v>135</v>
      </c>
    </row>
    <row r="283" spans="1:12" x14ac:dyDescent="0.45">
      <c r="A283" t="str">
        <f>"06801"</f>
        <v>06801</v>
      </c>
      <c r="B283" t="s">
        <v>82</v>
      </c>
      <c r="C283" t="str">
        <f>"08130"</f>
        <v>08130</v>
      </c>
      <c r="D283" t="s">
        <v>1871</v>
      </c>
      <c r="E283" t="s">
        <v>1872</v>
      </c>
      <c r="G283" t="s">
        <v>1873</v>
      </c>
      <c r="H283" t="s">
        <v>16</v>
      </c>
      <c r="I283" t="s">
        <v>1874</v>
      </c>
      <c r="J283" t="s">
        <v>1875</v>
      </c>
      <c r="K283" t="s">
        <v>1876</v>
      </c>
      <c r="L283" t="s">
        <v>1877</v>
      </c>
    </row>
    <row r="284" spans="1:12" x14ac:dyDescent="0.45">
      <c r="A284" t="str">
        <f>"06801"</f>
        <v>06801</v>
      </c>
      <c r="B284" t="s">
        <v>82</v>
      </c>
      <c r="C284" t="str">
        <f>"20400"</f>
        <v>20400</v>
      </c>
      <c r="D284" t="s">
        <v>1878</v>
      </c>
      <c r="E284" t="s">
        <v>1879</v>
      </c>
      <c r="G284" t="s">
        <v>1880</v>
      </c>
      <c r="H284" t="s">
        <v>16</v>
      </c>
      <c r="I284" t="s">
        <v>1881</v>
      </c>
      <c r="J284" t="s">
        <v>1882</v>
      </c>
      <c r="K284" t="s">
        <v>1883</v>
      </c>
      <c r="L284" t="s">
        <v>1884</v>
      </c>
    </row>
    <row r="285" spans="1:12" x14ac:dyDescent="0.45">
      <c r="A285" t="str">
        <f>"17801"</f>
        <v>17801</v>
      </c>
      <c r="B285" t="s">
        <v>67</v>
      </c>
      <c r="C285" t="str">
        <f>"17406"</f>
        <v>17406</v>
      </c>
      <c r="D285" t="s">
        <v>1885</v>
      </c>
      <c r="E285" t="s">
        <v>1886</v>
      </c>
      <c r="G285" t="s">
        <v>1887</v>
      </c>
      <c r="H285" t="s">
        <v>16</v>
      </c>
      <c r="I285" t="s">
        <v>1888</v>
      </c>
      <c r="J285" t="s">
        <v>1889</v>
      </c>
      <c r="K285" t="s">
        <v>1890</v>
      </c>
      <c r="L285" t="s">
        <v>1891</v>
      </c>
    </row>
    <row r="286" spans="1:12" x14ac:dyDescent="0.45">
      <c r="A286" t="str">
        <f>"34801"</f>
        <v>34801</v>
      </c>
      <c r="B286" t="s">
        <v>12</v>
      </c>
      <c r="C286" t="str">
        <f>"34033"</f>
        <v>34033</v>
      </c>
      <c r="D286" t="s">
        <v>1892</v>
      </c>
      <c r="E286" t="s">
        <v>1893</v>
      </c>
      <c r="G286" t="s">
        <v>1894</v>
      </c>
      <c r="H286" t="s">
        <v>16</v>
      </c>
      <c r="I286" t="s">
        <v>1895</v>
      </c>
      <c r="J286" t="s">
        <v>1896</v>
      </c>
      <c r="K286" t="s">
        <v>1897</v>
      </c>
      <c r="L286" t="s">
        <v>1898</v>
      </c>
    </row>
    <row r="287" spans="1:12" x14ac:dyDescent="0.45">
      <c r="A287" t="str">
        <f>"39801"</f>
        <v>39801</v>
      </c>
      <c r="B287" t="s">
        <v>117</v>
      </c>
      <c r="C287" t="str">
        <f>"39002"</f>
        <v>39002</v>
      </c>
      <c r="D287" t="s">
        <v>1899</v>
      </c>
      <c r="E287" t="s">
        <v>1900</v>
      </c>
      <c r="G287" t="s">
        <v>1901</v>
      </c>
      <c r="H287" t="s">
        <v>16</v>
      </c>
      <c r="I287" t="s">
        <v>1902</v>
      </c>
      <c r="J287" t="s">
        <v>1903</v>
      </c>
      <c r="K287" t="s">
        <v>1904</v>
      </c>
      <c r="L287" t="s">
        <v>1905</v>
      </c>
    </row>
    <row r="288" spans="1:12" x14ac:dyDescent="0.45">
      <c r="A288" t="str">
        <f>"17801"</f>
        <v>17801</v>
      </c>
      <c r="B288" t="s">
        <v>67</v>
      </c>
      <c r="C288" t="str">
        <f>"27083"</f>
        <v>27083</v>
      </c>
      <c r="D288" t="s">
        <v>1906</v>
      </c>
      <c r="E288" t="s">
        <v>1907</v>
      </c>
      <c r="G288" t="s">
        <v>1908</v>
      </c>
      <c r="H288" t="s">
        <v>16</v>
      </c>
      <c r="I288" t="s">
        <v>1909</v>
      </c>
      <c r="J288" t="s">
        <v>1910</v>
      </c>
      <c r="K288" t="s">
        <v>1911</v>
      </c>
      <c r="L288" t="s">
        <v>1912</v>
      </c>
    </row>
    <row r="289" spans="1:12" x14ac:dyDescent="0.45">
      <c r="A289" t="str">
        <f>"32801"</f>
        <v>32801</v>
      </c>
      <c r="B289" t="s">
        <v>28</v>
      </c>
      <c r="C289" t="str">
        <f>"33070"</f>
        <v>33070</v>
      </c>
      <c r="D289" t="s">
        <v>1913</v>
      </c>
      <c r="E289" t="s">
        <v>1914</v>
      </c>
      <c r="G289" t="s">
        <v>1915</v>
      </c>
      <c r="H289" t="s">
        <v>16</v>
      </c>
      <c r="I289">
        <v>99181</v>
      </c>
      <c r="J289" t="s">
        <v>1916</v>
      </c>
      <c r="K289" t="s">
        <v>1917</v>
      </c>
      <c r="L289" t="s">
        <v>1918</v>
      </c>
    </row>
    <row r="290" spans="1:12" x14ac:dyDescent="0.45">
      <c r="A290" t="str">
        <f>"06801"</f>
        <v>06801</v>
      </c>
      <c r="B290" t="s">
        <v>82</v>
      </c>
      <c r="C290" t="str">
        <f>"06037"</f>
        <v>06037</v>
      </c>
      <c r="D290" t="s">
        <v>1919</v>
      </c>
      <c r="E290" t="s">
        <v>1920</v>
      </c>
      <c r="G290" t="s">
        <v>551</v>
      </c>
      <c r="H290" t="s">
        <v>16</v>
      </c>
      <c r="I290" t="s">
        <v>1921</v>
      </c>
      <c r="J290" t="s">
        <v>1922</v>
      </c>
      <c r="K290" t="s">
        <v>1923</v>
      </c>
      <c r="L290" t="s">
        <v>1924</v>
      </c>
    </row>
    <row r="291" spans="1:12" x14ac:dyDescent="0.45">
      <c r="A291" t="str">
        <f>"17801"</f>
        <v>17801</v>
      </c>
      <c r="B291" t="s">
        <v>67</v>
      </c>
      <c r="C291" t="str">
        <f>"17402"</f>
        <v>17402</v>
      </c>
      <c r="D291" t="s">
        <v>1925</v>
      </c>
      <c r="E291" t="s">
        <v>1926</v>
      </c>
      <c r="G291" t="s">
        <v>1927</v>
      </c>
      <c r="H291" t="s">
        <v>16</v>
      </c>
      <c r="I291" t="s">
        <v>1928</v>
      </c>
      <c r="J291" t="s">
        <v>1929</v>
      </c>
      <c r="K291" t="s">
        <v>1930</v>
      </c>
      <c r="L291" t="s">
        <v>1931</v>
      </c>
    </row>
    <row r="292" spans="1:12" x14ac:dyDescent="0.45">
      <c r="A292" t="str">
        <f>"OSPI"</f>
        <v>OSPI</v>
      </c>
      <c r="B292" t="s">
        <v>268</v>
      </c>
      <c r="C292" t="str">
        <f>"34901"</f>
        <v>34901</v>
      </c>
      <c r="D292" t="s">
        <v>1932</v>
      </c>
      <c r="E292" t="s">
        <v>1933</v>
      </c>
      <c r="G292" t="s">
        <v>1934</v>
      </c>
      <c r="H292" t="s">
        <v>16</v>
      </c>
      <c r="I292">
        <v>98513</v>
      </c>
      <c r="J292" t="s">
        <v>1935</v>
      </c>
      <c r="K292" t="s">
        <v>1936</v>
      </c>
      <c r="L292" t="s">
        <v>1937</v>
      </c>
    </row>
    <row r="293" spans="1:12" x14ac:dyDescent="0.45">
      <c r="A293" t="str">
        <f>"06801"</f>
        <v>06801</v>
      </c>
      <c r="B293" t="s">
        <v>82</v>
      </c>
      <c r="C293" t="str">
        <f>"35200"</f>
        <v>35200</v>
      </c>
      <c r="D293" t="s">
        <v>1938</v>
      </c>
      <c r="E293" t="s">
        <v>605</v>
      </c>
      <c r="G293" t="s">
        <v>1939</v>
      </c>
      <c r="H293" t="s">
        <v>16</v>
      </c>
      <c r="I293" t="s">
        <v>1940</v>
      </c>
      <c r="J293" t="s">
        <v>1941</v>
      </c>
      <c r="K293" t="s">
        <v>1942</v>
      </c>
      <c r="L293" t="s">
        <v>1943</v>
      </c>
    </row>
    <row r="294" spans="1:12" x14ac:dyDescent="0.45">
      <c r="A294" t="str">
        <f>"39801"</f>
        <v>39801</v>
      </c>
      <c r="B294" t="s">
        <v>117</v>
      </c>
      <c r="C294" t="str">
        <f>"13073"</f>
        <v>13073</v>
      </c>
      <c r="D294" t="s">
        <v>1944</v>
      </c>
      <c r="E294" t="s">
        <v>1945</v>
      </c>
      <c r="G294" t="s">
        <v>1946</v>
      </c>
      <c r="H294" t="s">
        <v>16</v>
      </c>
      <c r="I294" t="s">
        <v>1947</v>
      </c>
      <c r="J294" t="s">
        <v>1948</v>
      </c>
      <c r="K294" t="s">
        <v>1949</v>
      </c>
      <c r="L294" t="s">
        <v>1950</v>
      </c>
    </row>
    <row r="295" spans="1:12" x14ac:dyDescent="0.45">
      <c r="A295" t="str">
        <f>"11801"</f>
        <v>11801</v>
      </c>
      <c r="B295" t="s">
        <v>59</v>
      </c>
      <c r="C295" t="str">
        <f>"36401"</f>
        <v>36401</v>
      </c>
      <c r="D295" t="s">
        <v>1951</v>
      </c>
      <c r="E295" t="s">
        <v>30</v>
      </c>
      <c r="G295" t="s">
        <v>1952</v>
      </c>
      <c r="H295" t="s">
        <v>16</v>
      </c>
      <c r="I295" t="s">
        <v>1953</v>
      </c>
      <c r="J295" t="s">
        <v>1954</v>
      </c>
      <c r="K295" t="s">
        <v>1955</v>
      </c>
      <c r="L295" t="s">
        <v>1956</v>
      </c>
    </row>
    <row r="296" spans="1:12" x14ac:dyDescent="0.45">
      <c r="A296" t="str">
        <f>"11801"</f>
        <v>11801</v>
      </c>
      <c r="B296" t="s">
        <v>59</v>
      </c>
      <c r="C296" t="str">
        <f>"36140"</f>
        <v>36140</v>
      </c>
      <c r="D296" t="s">
        <v>1957</v>
      </c>
      <c r="E296" t="s">
        <v>1958</v>
      </c>
      <c r="G296" t="s">
        <v>1959</v>
      </c>
      <c r="H296" t="s">
        <v>16</v>
      </c>
      <c r="I296" t="s">
        <v>1960</v>
      </c>
      <c r="J296" t="s">
        <v>1961</v>
      </c>
      <c r="K296" t="s">
        <v>1962</v>
      </c>
      <c r="L296" t="s">
        <v>1963</v>
      </c>
    </row>
    <row r="297" spans="1:12" x14ac:dyDescent="0.45">
      <c r="A297" t="str">
        <f>"39801"</f>
        <v>39801</v>
      </c>
      <c r="B297" t="s">
        <v>117</v>
      </c>
      <c r="C297" t="str">
        <f>"39207"</f>
        <v>39207</v>
      </c>
      <c r="D297" t="s">
        <v>1964</v>
      </c>
      <c r="E297" t="s">
        <v>1965</v>
      </c>
      <c r="F297" t="s">
        <v>1966</v>
      </c>
      <c r="G297" t="s">
        <v>1967</v>
      </c>
      <c r="H297" t="s">
        <v>16</v>
      </c>
      <c r="I297" t="s">
        <v>1968</v>
      </c>
      <c r="J297" t="s">
        <v>1969</v>
      </c>
      <c r="K297" t="s">
        <v>1970</v>
      </c>
      <c r="L297" t="s">
        <v>1971</v>
      </c>
    </row>
    <row r="298" spans="1:12" x14ac:dyDescent="0.45">
      <c r="A298" t="str">
        <f>"04801"</f>
        <v>04801</v>
      </c>
      <c r="B298" t="s">
        <v>144</v>
      </c>
      <c r="C298" t="str">
        <f>"13146"</f>
        <v>13146</v>
      </c>
      <c r="D298" t="s">
        <v>1972</v>
      </c>
      <c r="E298" t="s">
        <v>1973</v>
      </c>
      <c r="G298" t="s">
        <v>1974</v>
      </c>
      <c r="H298" t="s">
        <v>16</v>
      </c>
      <c r="I298" t="s">
        <v>1975</v>
      </c>
      <c r="J298" t="s">
        <v>1976</v>
      </c>
      <c r="K298" t="s">
        <v>1977</v>
      </c>
      <c r="L298" t="s">
        <v>1978</v>
      </c>
    </row>
    <row r="299" spans="1:12" x14ac:dyDescent="0.45">
      <c r="A299" t="str">
        <f>"06801"</f>
        <v>06801</v>
      </c>
      <c r="B299" t="s">
        <v>82</v>
      </c>
      <c r="C299" t="str">
        <f>"06112"</f>
        <v>06112</v>
      </c>
      <c r="D299" t="s">
        <v>1979</v>
      </c>
      <c r="E299" t="s">
        <v>1980</v>
      </c>
      <c r="G299" t="s">
        <v>1090</v>
      </c>
      <c r="H299" t="s">
        <v>16</v>
      </c>
      <c r="I299" t="s">
        <v>1981</v>
      </c>
      <c r="J299" t="s">
        <v>1982</v>
      </c>
      <c r="K299" t="s">
        <v>1983</v>
      </c>
      <c r="L299" t="s">
        <v>1984</v>
      </c>
    </row>
    <row r="300" spans="1:12" x14ac:dyDescent="0.45">
      <c r="A300" t="str">
        <f>"32801"</f>
        <v>32801</v>
      </c>
      <c r="B300" t="s">
        <v>28</v>
      </c>
      <c r="C300" t="str">
        <f>"01109"</f>
        <v>01109</v>
      </c>
      <c r="D300" t="s">
        <v>1985</v>
      </c>
      <c r="E300" t="s">
        <v>1986</v>
      </c>
      <c r="G300" t="s">
        <v>1987</v>
      </c>
      <c r="H300" t="s">
        <v>16</v>
      </c>
      <c r="I300" t="s">
        <v>1988</v>
      </c>
      <c r="J300" t="s">
        <v>892</v>
      </c>
      <c r="K300" t="s">
        <v>1989</v>
      </c>
      <c r="L300" t="s">
        <v>1990</v>
      </c>
    </row>
    <row r="301" spans="1:12" x14ac:dyDescent="0.45">
      <c r="A301" t="str">
        <f>"04801"</f>
        <v>04801</v>
      </c>
      <c r="B301" t="s">
        <v>144</v>
      </c>
      <c r="C301" t="str">
        <f>"09209"</f>
        <v>09209</v>
      </c>
      <c r="D301" t="s">
        <v>1991</v>
      </c>
      <c r="E301" t="s">
        <v>1992</v>
      </c>
      <c r="G301" t="s">
        <v>1993</v>
      </c>
      <c r="H301" t="s">
        <v>16</v>
      </c>
      <c r="I301" t="s">
        <v>1994</v>
      </c>
      <c r="J301" t="s">
        <v>1995</v>
      </c>
      <c r="K301" t="s">
        <v>1996</v>
      </c>
      <c r="L301" t="s">
        <v>1997</v>
      </c>
    </row>
    <row r="302" spans="1:12" x14ac:dyDescent="0.45">
      <c r="A302" t="str">
        <f>"32801"</f>
        <v>32801</v>
      </c>
      <c r="B302" t="s">
        <v>28</v>
      </c>
      <c r="C302" t="str">
        <f>"33049"</f>
        <v>33049</v>
      </c>
      <c r="D302" t="s">
        <v>1998</v>
      </c>
      <c r="E302" t="s">
        <v>1999</v>
      </c>
      <c r="G302" t="s">
        <v>2000</v>
      </c>
      <c r="H302" t="s">
        <v>16</v>
      </c>
      <c r="I302" t="s">
        <v>2001</v>
      </c>
      <c r="J302" t="s">
        <v>2002</v>
      </c>
      <c r="K302" t="s">
        <v>2003</v>
      </c>
      <c r="L302" t="s">
        <v>2004</v>
      </c>
    </row>
    <row r="303" spans="1:12" x14ac:dyDescent="0.45">
      <c r="A303" t="str">
        <f>"04801"</f>
        <v>04801</v>
      </c>
      <c r="B303" t="s">
        <v>144</v>
      </c>
      <c r="C303" t="str">
        <f>"04246"</f>
        <v>04246</v>
      </c>
      <c r="D303" t="s">
        <v>2005</v>
      </c>
      <c r="E303" t="s">
        <v>2006</v>
      </c>
      <c r="G303" t="s">
        <v>2007</v>
      </c>
      <c r="H303" t="s">
        <v>16</v>
      </c>
      <c r="I303" t="s">
        <v>2008</v>
      </c>
      <c r="J303" t="s">
        <v>2009</v>
      </c>
      <c r="K303" t="s">
        <v>2010</v>
      </c>
      <c r="L303" t="s">
        <v>2011</v>
      </c>
    </row>
    <row r="304" spans="1:12" x14ac:dyDescent="0.45">
      <c r="A304" t="str">
        <f>"32801"</f>
        <v>32801</v>
      </c>
      <c r="B304" t="s">
        <v>28</v>
      </c>
      <c r="C304" t="str">
        <f>"32363"</f>
        <v>32363</v>
      </c>
      <c r="D304" t="s">
        <v>2012</v>
      </c>
      <c r="E304" t="s">
        <v>2013</v>
      </c>
      <c r="G304" t="s">
        <v>457</v>
      </c>
      <c r="H304" t="s">
        <v>16</v>
      </c>
      <c r="I304" t="s">
        <v>2014</v>
      </c>
      <c r="J304" t="s">
        <v>2015</v>
      </c>
      <c r="K304" t="s">
        <v>2016</v>
      </c>
      <c r="L304" t="s">
        <v>2017</v>
      </c>
    </row>
    <row r="305" spans="1:12" x14ac:dyDescent="0.45">
      <c r="A305" t="str">
        <f>"39801"</f>
        <v>39801</v>
      </c>
      <c r="B305" t="s">
        <v>117</v>
      </c>
      <c r="C305" t="str">
        <f>"39208"</f>
        <v>39208</v>
      </c>
      <c r="D305" t="s">
        <v>2018</v>
      </c>
      <c r="E305" t="s">
        <v>2019</v>
      </c>
      <c r="G305" t="s">
        <v>463</v>
      </c>
      <c r="H305" t="s">
        <v>16</v>
      </c>
      <c r="I305" t="s">
        <v>2020</v>
      </c>
      <c r="J305" t="s">
        <v>2021</v>
      </c>
      <c r="K305" t="s">
        <v>2022</v>
      </c>
      <c r="L305" t="s">
        <v>2023</v>
      </c>
    </row>
    <row r="306" spans="1:12" x14ac:dyDescent="0.45">
      <c r="A306" t="str">
        <f>"34950"</f>
        <v>34950</v>
      </c>
      <c r="B306" t="s">
        <v>51</v>
      </c>
      <c r="C306" t="str">
        <f>"37902"</f>
        <v>37902</v>
      </c>
      <c r="D306" t="s">
        <v>2024</v>
      </c>
      <c r="E306" t="s">
        <v>2025</v>
      </c>
      <c r="F306" t="s">
        <v>2026</v>
      </c>
      <c r="G306" t="s">
        <v>939</v>
      </c>
      <c r="H306" t="s">
        <v>16</v>
      </c>
      <c r="I306">
        <v>98225</v>
      </c>
      <c r="J306" t="s">
        <v>135</v>
      </c>
    </row>
    <row r="307" spans="1:12" x14ac:dyDescent="0.45">
      <c r="A307" t="str">
        <f>"34801"</f>
        <v>34801</v>
      </c>
      <c r="B307" t="s">
        <v>12</v>
      </c>
      <c r="C307" t="str">
        <f>"21303"</f>
        <v>21303</v>
      </c>
      <c r="D307" t="s">
        <v>2027</v>
      </c>
      <c r="E307" t="s">
        <v>963</v>
      </c>
      <c r="G307" t="s">
        <v>2028</v>
      </c>
      <c r="H307" t="s">
        <v>16</v>
      </c>
      <c r="I307" t="s">
        <v>2029</v>
      </c>
      <c r="J307" t="s">
        <v>2030</v>
      </c>
      <c r="K307" t="s">
        <v>2031</v>
      </c>
      <c r="L307" t="s">
        <v>2032</v>
      </c>
    </row>
    <row r="308" spans="1:12" x14ac:dyDescent="0.45">
      <c r="A308" t="str">
        <f>"17801"</f>
        <v>17801</v>
      </c>
      <c r="B308" t="s">
        <v>67</v>
      </c>
      <c r="C308" t="str">
        <f>"27416"</f>
        <v>27416</v>
      </c>
      <c r="D308" t="s">
        <v>2033</v>
      </c>
      <c r="E308" t="s">
        <v>2034</v>
      </c>
      <c r="G308" t="s">
        <v>2035</v>
      </c>
      <c r="H308" t="s">
        <v>16</v>
      </c>
      <c r="I308" t="s">
        <v>2036</v>
      </c>
      <c r="J308" t="s">
        <v>2037</v>
      </c>
      <c r="K308" t="s">
        <v>2038</v>
      </c>
      <c r="L308" t="s">
        <v>2039</v>
      </c>
    </row>
    <row r="309" spans="1:12" x14ac:dyDescent="0.45">
      <c r="A309" t="str">
        <f>"06801"</f>
        <v>06801</v>
      </c>
      <c r="B309" t="s">
        <v>82</v>
      </c>
      <c r="C309" t="str">
        <f>"20405"</f>
        <v>20405</v>
      </c>
      <c r="D309" t="s">
        <v>2040</v>
      </c>
      <c r="E309" t="s">
        <v>2041</v>
      </c>
      <c r="G309" t="s">
        <v>2042</v>
      </c>
      <c r="H309" t="s">
        <v>16</v>
      </c>
      <c r="I309" t="s">
        <v>2043</v>
      </c>
      <c r="J309" t="s">
        <v>2044</v>
      </c>
      <c r="K309" t="s">
        <v>2045</v>
      </c>
      <c r="L309" t="s">
        <v>2046</v>
      </c>
    </row>
    <row r="310" spans="1:12" x14ac:dyDescent="0.45">
      <c r="A310" t="str">
        <f>"32801"</f>
        <v>32801</v>
      </c>
      <c r="B310" t="s">
        <v>28</v>
      </c>
      <c r="C310" t="str">
        <f>"22200"</f>
        <v>22200</v>
      </c>
      <c r="D310" t="s">
        <v>2047</v>
      </c>
      <c r="E310" t="s">
        <v>2048</v>
      </c>
      <c r="G310" t="s">
        <v>2049</v>
      </c>
      <c r="H310" t="s">
        <v>16</v>
      </c>
      <c r="I310" t="s">
        <v>2050</v>
      </c>
      <c r="J310" t="s">
        <v>2051</v>
      </c>
      <c r="K310" t="s">
        <v>2052</v>
      </c>
      <c r="L310" t="s">
        <v>390</v>
      </c>
    </row>
    <row r="311" spans="1:12" x14ac:dyDescent="0.45">
      <c r="A311" t="str">
        <f>"34801"</f>
        <v>34801</v>
      </c>
      <c r="B311" t="s">
        <v>12</v>
      </c>
      <c r="C311" t="str">
        <f>"25160"</f>
        <v>25160</v>
      </c>
      <c r="D311" t="s">
        <v>2053</v>
      </c>
      <c r="E311" t="s">
        <v>1012</v>
      </c>
      <c r="G311" t="s">
        <v>2054</v>
      </c>
      <c r="H311" t="s">
        <v>16</v>
      </c>
      <c r="I311" t="s">
        <v>2055</v>
      </c>
      <c r="J311" t="s">
        <v>2056</v>
      </c>
      <c r="K311" t="s">
        <v>2057</v>
      </c>
      <c r="L311" t="s">
        <v>2058</v>
      </c>
    </row>
    <row r="312" spans="1:12" x14ac:dyDescent="0.45">
      <c r="A312" t="str">
        <f>"34950"</f>
        <v>34950</v>
      </c>
      <c r="B312" t="s">
        <v>51</v>
      </c>
      <c r="C312" t="str">
        <f>"36901"</f>
        <v>36901</v>
      </c>
      <c r="D312" t="s">
        <v>2059</v>
      </c>
      <c r="E312" t="s">
        <v>2060</v>
      </c>
      <c r="G312" t="s">
        <v>2061</v>
      </c>
      <c r="H312" t="s">
        <v>16</v>
      </c>
      <c r="I312">
        <v>99362</v>
      </c>
      <c r="J312" t="s">
        <v>1420</v>
      </c>
      <c r="K312" t="s">
        <v>2062</v>
      </c>
      <c r="L312" t="s">
        <v>2063</v>
      </c>
    </row>
    <row r="313" spans="1:12" x14ac:dyDescent="0.45">
      <c r="A313" t="str">
        <f>"04801"</f>
        <v>04801</v>
      </c>
      <c r="B313" t="s">
        <v>144</v>
      </c>
      <c r="C313" t="str">
        <f>"13167"</f>
        <v>13167</v>
      </c>
      <c r="D313" t="s">
        <v>2064</v>
      </c>
      <c r="E313" t="s">
        <v>2065</v>
      </c>
      <c r="G313" t="s">
        <v>2066</v>
      </c>
      <c r="H313" t="s">
        <v>16</v>
      </c>
      <c r="I313" t="s">
        <v>2067</v>
      </c>
      <c r="J313" t="s">
        <v>2068</v>
      </c>
      <c r="K313" t="s">
        <v>2069</v>
      </c>
      <c r="L313" t="s">
        <v>2070</v>
      </c>
    </row>
    <row r="314" spans="1:12" x14ac:dyDescent="0.45">
      <c r="A314" t="str">
        <f>"34801"</f>
        <v>34801</v>
      </c>
      <c r="B314" t="s">
        <v>12</v>
      </c>
      <c r="C314" t="str">
        <f>"21232"</f>
        <v>21232</v>
      </c>
      <c r="D314" t="s">
        <v>2071</v>
      </c>
      <c r="E314" t="s">
        <v>2072</v>
      </c>
      <c r="G314" t="s">
        <v>537</v>
      </c>
      <c r="H314" t="s">
        <v>16</v>
      </c>
      <c r="I314" t="s">
        <v>2073</v>
      </c>
      <c r="J314" t="s">
        <v>2074</v>
      </c>
      <c r="K314" t="s">
        <v>2075</v>
      </c>
      <c r="L314" t="s">
        <v>2076</v>
      </c>
    </row>
    <row r="315" spans="1:12" x14ac:dyDescent="0.45">
      <c r="A315" t="str">
        <f>"34801"</f>
        <v>34801</v>
      </c>
      <c r="B315" t="s">
        <v>12</v>
      </c>
      <c r="C315" t="str">
        <f>"14117"</f>
        <v>14117</v>
      </c>
      <c r="D315" t="s">
        <v>2077</v>
      </c>
      <c r="E315" t="s">
        <v>2078</v>
      </c>
      <c r="G315" t="s">
        <v>2079</v>
      </c>
      <c r="H315" t="s">
        <v>16</v>
      </c>
      <c r="I315" t="s">
        <v>2080</v>
      </c>
      <c r="J315" t="s">
        <v>2081</v>
      </c>
      <c r="K315" t="s">
        <v>2082</v>
      </c>
      <c r="L315" t="s">
        <v>2083</v>
      </c>
    </row>
    <row r="316" spans="1:12" x14ac:dyDescent="0.45">
      <c r="A316" t="str">
        <f>"06801"</f>
        <v>06801</v>
      </c>
      <c r="B316" t="s">
        <v>82</v>
      </c>
      <c r="C316" t="str">
        <f>"20094"</f>
        <v>20094</v>
      </c>
      <c r="D316" t="s">
        <v>2084</v>
      </c>
      <c r="E316" t="s">
        <v>232</v>
      </c>
      <c r="G316" t="s">
        <v>2085</v>
      </c>
      <c r="H316" t="s">
        <v>16</v>
      </c>
      <c r="I316" t="s">
        <v>2086</v>
      </c>
      <c r="J316" t="s">
        <v>2087</v>
      </c>
      <c r="K316" t="s">
        <v>2088</v>
      </c>
      <c r="L316" t="s">
        <v>2089</v>
      </c>
    </row>
    <row r="317" spans="1:12" x14ac:dyDescent="0.45">
      <c r="A317" t="str">
        <f>"06801"</f>
        <v>06801</v>
      </c>
      <c r="B317" t="s">
        <v>82</v>
      </c>
      <c r="C317" t="str">
        <f>"08404"</f>
        <v>08404</v>
      </c>
      <c r="D317" t="s">
        <v>2090</v>
      </c>
      <c r="E317" t="s">
        <v>2091</v>
      </c>
      <c r="G317" t="s">
        <v>682</v>
      </c>
      <c r="H317" t="s">
        <v>16</v>
      </c>
      <c r="I317" t="s">
        <v>2092</v>
      </c>
      <c r="J317" t="s">
        <v>2093</v>
      </c>
      <c r="K317" t="s">
        <v>2094</v>
      </c>
      <c r="L317" t="s">
        <v>2095</v>
      </c>
    </row>
    <row r="318" spans="1:12" x14ac:dyDescent="0.45">
      <c r="A318" t="str">
        <f>"OSPI"</f>
        <v>OSPI</v>
      </c>
      <c r="B318" t="s">
        <v>268</v>
      </c>
      <c r="C318" t="str">
        <f>"39901"</f>
        <v>39901</v>
      </c>
      <c r="D318" t="s">
        <v>2096</v>
      </c>
      <c r="E318" t="s">
        <v>2097</v>
      </c>
      <c r="G318" t="s">
        <v>2098</v>
      </c>
      <c r="H318" t="s">
        <v>16</v>
      </c>
      <c r="I318">
        <v>989480151</v>
      </c>
      <c r="J318" t="s">
        <v>2099</v>
      </c>
      <c r="K318" t="s">
        <v>2100</v>
      </c>
      <c r="L318" t="s">
        <v>2101</v>
      </c>
    </row>
    <row r="319" spans="1:12" x14ac:dyDescent="0.45">
      <c r="A319" t="str">
        <f>"39801"</f>
        <v>39801</v>
      </c>
      <c r="B319" t="s">
        <v>117</v>
      </c>
      <c r="C319" t="str">
        <f>"39007"</f>
        <v>39007</v>
      </c>
      <c r="D319" t="s">
        <v>2102</v>
      </c>
      <c r="E319" t="s">
        <v>2103</v>
      </c>
      <c r="G319" t="s">
        <v>463</v>
      </c>
      <c r="H319" t="s">
        <v>16</v>
      </c>
      <c r="I319" t="s">
        <v>2104</v>
      </c>
      <c r="J319" t="s">
        <v>2105</v>
      </c>
      <c r="K319" t="s">
        <v>2106</v>
      </c>
      <c r="L319" t="s">
        <v>2107</v>
      </c>
    </row>
    <row r="320" spans="1:12" x14ac:dyDescent="0.45">
      <c r="A320" t="str">
        <f>"34801"</f>
        <v>34801</v>
      </c>
      <c r="B320" t="s">
        <v>12</v>
      </c>
      <c r="C320" t="str">
        <f>"34002"</f>
        <v>34002</v>
      </c>
      <c r="D320" t="s">
        <v>2108</v>
      </c>
      <c r="E320" t="s">
        <v>2109</v>
      </c>
      <c r="G320" t="s">
        <v>2110</v>
      </c>
      <c r="H320" t="s">
        <v>16</v>
      </c>
      <c r="I320" t="s">
        <v>2111</v>
      </c>
      <c r="J320" t="s">
        <v>2112</v>
      </c>
      <c r="K320" t="s">
        <v>2113</v>
      </c>
      <c r="L320" t="s">
        <v>2114</v>
      </c>
    </row>
    <row r="321" spans="1:12" x14ac:dyDescent="0.45">
      <c r="A321" t="str">
        <f>"39801"</f>
        <v>39801</v>
      </c>
      <c r="B321" t="s">
        <v>117</v>
      </c>
      <c r="C321" t="str">
        <f>"39205"</f>
        <v>39205</v>
      </c>
      <c r="D321" t="s">
        <v>2115</v>
      </c>
      <c r="E321" t="s">
        <v>2116</v>
      </c>
      <c r="G321" t="s">
        <v>2117</v>
      </c>
      <c r="H321" t="s">
        <v>16</v>
      </c>
      <c r="I321" t="s">
        <v>2118</v>
      </c>
      <c r="J321" t="s">
        <v>2119</v>
      </c>
      <c r="K321" t="s">
        <v>2120</v>
      </c>
      <c r="L321" t="s">
        <v>2121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WA_District_Directory_07_17_20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Emily Rang</cp:lastModifiedBy>
  <dcterms:created xsi:type="dcterms:W3CDTF">2020-07-21T20:30:09Z</dcterms:created>
  <dcterms:modified xsi:type="dcterms:W3CDTF">2020-07-21T20:30:09Z</dcterms:modified>
</cp:coreProperties>
</file>