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_NEW\Financial Reporting\F-196\22-23 F-196\22-23 Statewide Summaries\Section 3\"/>
    </mc:Choice>
  </mc:AlternateContent>
  <xr:revisionPtr revIDLastSave="0" documentId="13_ncr:1_{01707713-A68B-44ED-B650-9EECC2E986F1}" xr6:coauthVersionLast="47" xr6:coauthVersionMax="47" xr10:uidLastSave="{00000000-0000-0000-0000-000000000000}"/>
  <bookViews>
    <workbookView xWindow="28680" yWindow="-120" windowWidth="29040" windowHeight="16440" xr2:uid="{531BEEA7-54A0-4BDB-8AE7-5FD695D12F1B}"/>
  </bookViews>
  <sheets>
    <sheet name="2023 Report by County" sheetId="5" r:id="rId1"/>
    <sheet name="1061(2023)" sheetId="2" state="hidden" r:id="rId2"/>
    <sheet name="December" sheetId="3" state="hidden" r:id="rId3"/>
    <sheet name="August" sheetId="4" state="hidden" r:id="rId4"/>
  </sheets>
  <definedNames>
    <definedName name="_xlnm._FilterDatabase" localSheetId="1" hidden="1">'1061(2023)'!#REF!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1">'1061(2023)'!$B$1:$L$299</definedName>
    <definedName name="_xlnm.Print_Area">#REF!</definedName>
    <definedName name="_xlnm.Print_Titles" localSheetId="1">'1061(2023)'!$2:$2</definedName>
    <definedName name="_xlnm.Print_Titles" localSheetId="3">August!$1:$3</definedName>
    <definedName name="_xlnm.Print_Titles" localSheetId="2">December!$1:$3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5" l="1"/>
  <c r="Y9" i="5"/>
  <c r="Z9" i="5"/>
  <c r="X10" i="5"/>
  <c r="Y10" i="5"/>
  <c r="Z10" i="5"/>
  <c r="X11" i="5"/>
  <c r="Y11" i="5"/>
  <c r="Z11" i="5"/>
  <c r="X12" i="5"/>
  <c r="Y12" i="5"/>
  <c r="Z12" i="5"/>
  <c r="X13" i="5"/>
  <c r="Y13" i="5"/>
  <c r="Z13" i="5"/>
  <c r="X14" i="5"/>
  <c r="Y14" i="5"/>
  <c r="Z14" i="5"/>
  <c r="X16" i="5"/>
  <c r="Y16" i="5"/>
  <c r="Z16" i="5"/>
  <c r="X17" i="5"/>
  <c r="Y17" i="5"/>
  <c r="Z17" i="5"/>
  <c r="X18" i="5"/>
  <c r="Y18" i="5"/>
  <c r="Z18" i="5"/>
  <c r="X20" i="5"/>
  <c r="Y20" i="5"/>
  <c r="Z20" i="5"/>
  <c r="X21" i="5"/>
  <c r="Y21" i="5"/>
  <c r="Z21" i="5"/>
  <c r="X22" i="5"/>
  <c r="Y22" i="5"/>
  <c r="Z22" i="5"/>
  <c r="X23" i="5"/>
  <c r="Y23" i="5"/>
  <c r="Z23" i="5"/>
  <c r="X24" i="5"/>
  <c r="Y24" i="5"/>
  <c r="Z24" i="5"/>
  <c r="X25" i="5"/>
  <c r="Y25" i="5"/>
  <c r="Z25" i="5"/>
  <c r="X26" i="5"/>
  <c r="Y26" i="5"/>
  <c r="Z26" i="5"/>
  <c r="X28" i="5"/>
  <c r="Y28" i="5"/>
  <c r="Z28" i="5"/>
  <c r="X29" i="5"/>
  <c r="Y29" i="5"/>
  <c r="Z29" i="5"/>
  <c r="X30" i="5"/>
  <c r="Y30" i="5"/>
  <c r="Z30" i="5"/>
  <c r="X31" i="5"/>
  <c r="Y31" i="5"/>
  <c r="Z31" i="5"/>
  <c r="X32" i="5"/>
  <c r="Y32" i="5"/>
  <c r="Z32" i="5"/>
  <c r="X33" i="5"/>
  <c r="Y33" i="5"/>
  <c r="Z33" i="5"/>
  <c r="X34" i="5"/>
  <c r="Y34" i="5"/>
  <c r="Z34" i="5"/>
  <c r="X35" i="5"/>
  <c r="Y35" i="5"/>
  <c r="Z35" i="5"/>
  <c r="X37" i="5"/>
  <c r="Y37" i="5"/>
  <c r="Z37" i="5"/>
  <c r="X38" i="5"/>
  <c r="Y38" i="5"/>
  <c r="Z38" i="5"/>
  <c r="X39" i="5"/>
  <c r="Y39" i="5"/>
  <c r="Z39" i="5"/>
  <c r="X40" i="5"/>
  <c r="Y40" i="5"/>
  <c r="Z40" i="5"/>
  <c r="X41" i="5"/>
  <c r="Y41" i="5"/>
  <c r="Z41" i="5"/>
  <c r="X42" i="5"/>
  <c r="Y42" i="5"/>
  <c r="Z42" i="5"/>
  <c r="X44" i="5"/>
  <c r="Y44" i="5"/>
  <c r="Z44" i="5"/>
  <c r="X45" i="5"/>
  <c r="Y45" i="5"/>
  <c r="Z45" i="5"/>
  <c r="X46" i="5"/>
  <c r="Y46" i="5"/>
  <c r="Z46" i="5"/>
  <c r="X47" i="5"/>
  <c r="Y47" i="5"/>
  <c r="Z47" i="5"/>
  <c r="X48" i="5"/>
  <c r="Y48" i="5"/>
  <c r="Z48" i="5"/>
  <c r="X49" i="5"/>
  <c r="Y49" i="5"/>
  <c r="Z49" i="5"/>
  <c r="X50" i="5"/>
  <c r="Y50" i="5"/>
  <c r="Z50" i="5"/>
  <c r="X51" i="5"/>
  <c r="Y51" i="5"/>
  <c r="Z51" i="5"/>
  <c r="X52" i="5"/>
  <c r="Y52" i="5"/>
  <c r="Z52" i="5"/>
  <c r="X53" i="5"/>
  <c r="Y53" i="5"/>
  <c r="X55" i="5"/>
  <c r="Y55" i="5"/>
  <c r="Z55" i="5"/>
  <c r="X56" i="5"/>
  <c r="Y56" i="5"/>
  <c r="Z56" i="5"/>
  <c r="X57" i="5"/>
  <c r="Y57" i="5"/>
  <c r="Z57" i="5"/>
  <c r="X59" i="5"/>
  <c r="Y59" i="5"/>
  <c r="Z59" i="5"/>
  <c r="X60" i="5"/>
  <c r="Y60" i="5"/>
  <c r="Z60" i="5"/>
  <c r="X61" i="5"/>
  <c r="Y61" i="5"/>
  <c r="Z61" i="5"/>
  <c r="X62" i="5"/>
  <c r="Y62" i="5"/>
  <c r="Z62" i="5"/>
  <c r="X63" i="5"/>
  <c r="Y63" i="5"/>
  <c r="Z63" i="5"/>
  <c r="X64" i="5"/>
  <c r="Y64" i="5"/>
  <c r="Z64" i="5"/>
  <c r="X65" i="5"/>
  <c r="Y65" i="5"/>
  <c r="Z65" i="5"/>
  <c r="X67" i="5"/>
  <c r="Y67" i="5"/>
  <c r="Z67" i="5"/>
  <c r="X68" i="5"/>
  <c r="Y68" i="5"/>
  <c r="Z68" i="5"/>
  <c r="X69" i="5"/>
  <c r="Y69" i="5"/>
  <c r="Z69" i="5"/>
  <c r="X70" i="5"/>
  <c r="Y70" i="5"/>
  <c r="Z70" i="5"/>
  <c r="X71" i="5"/>
  <c r="Y71" i="5"/>
  <c r="Z71" i="5"/>
  <c r="X72" i="5"/>
  <c r="Y72" i="5"/>
  <c r="Z72" i="5"/>
  <c r="X73" i="5"/>
  <c r="Y73" i="5"/>
  <c r="Z73" i="5"/>
  <c r="X75" i="5"/>
  <c r="Y75" i="5"/>
  <c r="Z75" i="5"/>
  <c r="X76" i="5"/>
  <c r="Y76" i="5"/>
  <c r="Z76" i="5"/>
  <c r="X77" i="5"/>
  <c r="Y77" i="5"/>
  <c r="Z77" i="5"/>
  <c r="X78" i="5"/>
  <c r="Y78" i="5"/>
  <c r="Z78" i="5"/>
  <c r="X79" i="5"/>
  <c r="Y79" i="5"/>
  <c r="Z79" i="5"/>
  <c r="X80" i="5"/>
  <c r="Y80" i="5"/>
  <c r="Z80" i="5"/>
  <c r="X82" i="5"/>
  <c r="Y82" i="5"/>
  <c r="Z82" i="5"/>
  <c r="X83" i="5"/>
  <c r="Y83" i="5"/>
  <c r="Z83" i="5"/>
  <c r="X84" i="5"/>
  <c r="Y84" i="5"/>
  <c r="Z84" i="5"/>
  <c r="X85" i="5"/>
  <c r="Y85" i="5"/>
  <c r="Z85" i="5"/>
  <c r="X86" i="5"/>
  <c r="Y86" i="5"/>
  <c r="Z86" i="5"/>
  <c r="X88" i="5"/>
  <c r="Y88" i="5"/>
  <c r="Z88" i="5"/>
  <c r="X89" i="5"/>
  <c r="Y89" i="5"/>
  <c r="Z89" i="5"/>
  <c r="X91" i="5"/>
  <c r="Y91" i="5"/>
  <c r="Z91" i="5"/>
  <c r="X92" i="5"/>
  <c r="Y92" i="5"/>
  <c r="Z92" i="5"/>
  <c r="X93" i="5"/>
  <c r="Y93" i="5"/>
  <c r="Z93" i="5"/>
  <c r="X94" i="5"/>
  <c r="Y94" i="5"/>
  <c r="Z94" i="5"/>
  <c r="X95" i="5"/>
  <c r="Y95" i="5"/>
  <c r="Z95" i="5"/>
  <c r="X96" i="5"/>
  <c r="Y96" i="5"/>
  <c r="Z96" i="5"/>
  <c r="X97" i="5"/>
  <c r="Y97" i="5"/>
  <c r="Z97" i="5"/>
  <c r="X98" i="5"/>
  <c r="Y98" i="5"/>
  <c r="Z98" i="5"/>
  <c r="X99" i="5"/>
  <c r="Y99" i="5"/>
  <c r="Z99" i="5"/>
  <c r="X100" i="5"/>
  <c r="Y100" i="5"/>
  <c r="Z100" i="5"/>
  <c r="X101" i="5"/>
  <c r="Y101" i="5"/>
  <c r="Z101" i="5"/>
  <c r="X103" i="5"/>
  <c r="Y103" i="5"/>
  <c r="Z103" i="5"/>
  <c r="X104" i="5"/>
  <c r="Y104" i="5"/>
  <c r="Z104" i="5"/>
  <c r="X105" i="5"/>
  <c r="Y105" i="5"/>
  <c r="Z105" i="5"/>
  <c r="X106" i="5"/>
  <c r="Y106" i="5"/>
  <c r="Z106" i="5"/>
  <c r="X107" i="5"/>
  <c r="Y107" i="5"/>
  <c r="Z107" i="5"/>
  <c r="X108" i="5"/>
  <c r="Y108" i="5"/>
  <c r="Z108" i="5"/>
  <c r="X109" i="5"/>
  <c r="Y109" i="5"/>
  <c r="Z109" i="5"/>
  <c r="X110" i="5"/>
  <c r="Y110" i="5"/>
  <c r="Z110" i="5"/>
  <c r="X111" i="5"/>
  <c r="Y111" i="5"/>
  <c r="Z111" i="5"/>
  <c r="X112" i="5"/>
  <c r="Y112" i="5"/>
  <c r="Z112" i="5"/>
  <c r="X113" i="5"/>
  <c r="Y113" i="5"/>
  <c r="Z113" i="5"/>
  <c r="X114" i="5"/>
  <c r="Y114" i="5"/>
  <c r="Z114" i="5"/>
  <c r="X115" i="5"/>
  <c r="Y115" i="5"/>
  <c r="Z115" i="5"/>
  <c r="X116" i="5"/>
  <c r="Y116" i="5"/>
  <c r="Z116" i="5"/>
  <c r="X118" i="5"/>
  <c r="Y118" i="5"/>
  <c r="Z118" i="5"/>
  <c r="X119" i="5"/>
  <c r="Y119" i="5"/>
  <c r="Z119" i="5"/>
  <c r="X120" i="5"/>
  <c r="Y120" i="5"/>
  <c r="Z120" i="5"/>
  <c r="X121" i="5"/>
  <c r="Y121" i="5"/>
  <c r="Z121" i="5"/>
  <c r="X123" i="5"/>
  <c r="Y123" i="5"/>
  <c r="Z123" i="5"/>
  <c r="X124" i="5"/>
  <c r="Y124" i="5"/>
  <c r="Z124" i="5"/>
  <c r="X125" i="5"/>
  <c r="Y125" i="5"/>
  <c r="Z125" i="5"/>
  <c r="X126" i="5"/>
  <c r="Y126" i="5"/>
  <c r="Z126" i="5"/>
  <c r="X127" i="5"/>
  <c r="Y127" i="5"/>
  <c r="Z127" i="5"/>
  <c r="X128" i="5"/>
  <c r="Y128" i="5"/>
  <c r="Z128" i="5"/>
  <c r="X130" i="5"/>
  <c r="Y130" i="5"/>
  <c r="Z130" i="5"/>
  <c r="X131" i="5"/>
  <c r="Y131" i="5"/>
  <c r="Z131" i="5"/>
  <c r="X132" i="5"/>
  <c r="Y132" i="5"/>
  <c r="Z132" i="5"/>
  <c r="X133" i="5"/>
  <c r="Y133" i="5"/>
  <c r="Z133" i="5"/>
  <c r="X134" i="5"/>
  <c r="Y134" i="5"/>
  <c r="Z134" i="5"/>
  <c r="X135" i="5"/>
  <c r="Y135" i="5"/>
  <c r="Z135" i="5"/>
  <c r="X136" i="5"/>
  <c r="Y136" i="5"/>
  <c r="Z136" i="5"/>
  <c r="X137" i="5"/>
  <c r="Y137" i="5"/>
  <c r="Z137" i="5"/>
  <c r="X138" i="5"/>
  <c r="Y138" i="5"/>
  <c r="Z138" i="5"/>
  <c r="X139" i="5"/>
  <c r="Y139" i="5"/>
  <c r="Z139" i="5"/>
  <c r="X140" i="5"/>
  <c r="Y140" i="5"/>
  <c r="Z140" i="5"/>
  <c r="X141" i="5"/>
  <c r="Y141" i="5"/>
  <c r="Z141" i="5"/>
  <c r="X142" i="5"/>
  <c r="Y142" i="5"/>
  <c r="Z142" i="5"/>
  <c r="X143" i="5"/>
  <c r="Y143" i="5"/>
  <c r="Z143" i="5"/>
  <c r="X144" i="5"/>
  <c r="Y144" i="5"/>
  <c r="Z144" i="5"/>
  <c r="X145" i="5"/>
  <c r="Y145" i="5"/>
  <c r="Z145" i="5"/>
  <c r="X146" i="5"/>
  <c r="Y146" i="5"/>
  <c r="Z146" i="5"/>
  <c r="X147" i="5"/>
  <c r="Y147" i="5"/>
  <c r="Z147" i="5"/>
  <c r="X148" i="5"/>
  <c r="Y148" i="5"/>
  <c r="Z148" i="5"/>
  <c r="X149" i="5"/>
  <c r="Y149" i="5"/>
  <c r="Z149" i="5"/>
  <c r="X151" i="5"/>
  <c r="Y151" i="5"/>
  <c r="Z151" i="5"/>
  <c r="X152" i="5"/>
  <c r="Y152" i="5"/>
  <c r="Z152" i="5"/>
  <c r="X153" i="5"/>
  <c r="Y153" i="5"/>
  <c r="Z153" i="5"/>
  <c r="X154" i="5"/>
  <c r="Y154" i="5"/>
  <c r="Z154" i="5"/>
  <c r="X155" i="5"/>
  <c r="Y155" i="5"/>
  <c r="Z155" i="5"/>
  <c r="X156" i="5"/>
  <c r="Y156" i="5"/>
  <c r="Z156" i="5"/>
  <c r="X158" i="5"/>
  <c r="Y158" i="5"/>
  <c r="Z158" i="5"/>
  <c r="X159" i="5"/>
  <c r="Y159" i="5"/>
  <c r="Z159" i="5"/>
  <c r="X160" i="5"/>
  <c r="Y160" i="5"/>
  <c r="Z160" i="5"/>
  <c r="X161" i="5"/>
  <c r="Y161" i="5"/>
  <c r="Z161" i="5"/>
  <c r="X162" i="5"/>
  <c r="Y162" i="5"/>
  <c r="Z162" i="5"/>
  <c r="X163" i="5"/>
  <c r="Y163" i="5"/>
  <c r="Z163" i="5"/>
  <c r="X164" i="5"/>
  <c r="Y164" i="5"/>
  <c r="Z164" i="5"/>
  <c r="X166" i="5"/>
  <c r="Y166" i="5"/>
  <c r="Z166" i="5"/>
  <c r="X167" i="5"/>
  <c r="Y167" i="5"/>
  <c r="Z167" i="5"/>
  <c r="X168" i="5"/>
  <c r="Y168" i="5"/>
  <c r="Z168" i="5"/>
  <c r="X169" i="5"/>
  <c r="Y169" i="5"/>
  <c r="Z169" i="5"/>
  <c r="X170" i="5"/>
  <c r="Y170" i="5"/>
  <c r="Z170" i="5"/>
  <c r="X171" i="5"/>
  <c r="Y171" i="5"/>
  <c r="Z171" i="5"/>
  <c r="X172" i="5"/>
  <c r="Y172" i="5"/>
  <c r="Z172" i="5"/>
  <c r="X173" i="5"/>
  <c r="Y173" i="5"/>
  <c r="Z173" i="5"/>
  <c r="X174" i="5"/>
  <c r="Y174" i="5"/>
  <c r="Z174" i="5"/>
  <c r="X175" i="5"/>
  <c r="Y175" i="5"/>
  <c r="Z175" i="5"/>
  <c r="X176" i="5"/>
  <c r="Y176" i="5"/>
  <c r="Z176" i="5"/>
  <c r="X178" i="5"/>
  <c r="Y178" i="5"/>
  <c r="Z178" i="5"/>
  <c r="X179" i="5"/>
  <c r="Y179" i="5"/>
  <c r="Z179" i="5"/>
  <c r="X180" i="5"/>
  <c r="Y180" i="5"/>
  <c r="Z180" i="5"/>
  <c r="X181" i="5"/>
  <c r="Y181" i="5"/>
  <c r="Z181" i="5"/>
  <c r="X182" i="5"/>
  <c r="Y182" i="5"/>
  <c r="Z182" i="5"/>
  <c r="X183" i="5"/>
  <c r="Y183" i="5"/>
  <c r="Z183" i="5"/>
  <c r="X184" i="5"/>
  <c r="Y184" i="5"/>
  <c r="Z184" i="5"/>
  <c r="X185" i="5"/>
  <c r="Y185" i="5"/>
  <c r="Z185" i="5"/>
  <c r="X186" i="5"/>
  <c r="Y186" i="5"/>
  <c r="Z186" i="5"/>
  <c r="X187" i="5"/>
  <c r="Y187" i="5"/>
  <c r="Z187" i="5"/>
  <c r="X188" i="5"/>
  <c r="Y188" i="5"/>
  <c r="Z188" i="5"/>
  <c r="X189" i="5"/>
  <c r="Y189" i="5"/>
  <c r="Z189" i="5"/>
  <c r="X190" i="5"/>
  <c r="Y190" i="5"/>
  <c r="Z190" i="5"/>
  <c r="X191" i="5"/>
  <c r="Y191" i="5"/>
  <c r="Z191" i="5"/>
  <c r="X193" i="5"/>
  <c r="Y193" i="5"/>
  <c r="Z193" i="5"/>
  <c r="X194" i="5"/>
  <c r="Y194" i="5"/>
  <c r="Z194" i="5"/>
  <c r="X195" i="5"/>
  <c r="Y195" i="5"/>
  <c r="Z195" i="5"/>
  <c r="X196" i="5"/>
  <c r="Y196" i="5"/>
  <c r="Z196" i="5"/>
  <c r="X197" i="5"/>
  <c r="Y197" i="5"/>
  <c r="Z197" i="5"/>
  <c r="X198" i="5"/>
  <c r="Y198" i="5"/>
  <c r="Z198" i="5"/>
  <c r="X199" i="5"/>
  <c r="Y199" i="5"/>
  <c r="Z199" i="5"/>
  <c r="X200" i="5"/>
  <c r="Y200" i="5"/>
  <c r="Z200" i="5"/>
  <c r="X201" i="5"/>
  <c r="Y201" i="5"/>
  <c r="Z201" i="5"/>
  <c r="X203" i="5"/>
  <c r="Y203" i="5"/>
  <c r="Z203" i="5"/>
  <c r="X204" i="5"/>
  <c r="Y204" i="5"/>
  <c r="Z204" i="5"/>
  <c r="X205" i="5"/>
  <c r="Y205" i="5"/>
  <c r="Z205" i="5"/>
  <c r="X206" i="5"/>
  <c r="Y206" i="5"/>
  <c r="Z206" i="5"/>
  <c r="X207" i="5"/>
  <c r="Y207" i="5"/>
  <c r="Z207" i="5"/>
  <c r="X208" i="5"/>
  <c r="Y208" i="5"/>
  <c r="Z208" i="5"/>
  <c r="X209" i="5"/>
  <c r="Y209" i="5"/>
  <c r="Z209" i="5"/>
  <c r="X210" i="5"/>
  <c r="Y210" i="5"/>
  <c r="Z210" i="5"/>
  <c r="X212" i="5"/>
  <c r="Y212" i="5"/>
  <c r="Z212" i="5"/>
  <c r="X213" i="5"/>
  <c r="Y213" i="5"/>
  <c r="Z213" i="5"/>
  <c r="X214" i="5"/>
  <c r="Y214" i="5"/>
  <c r="Z214" i="5"/>
  <c r="X215" i="5"/>
  <c r="Y215" i="5"/>
  <c r="Z215" i="5"/>
  <c r="X216" i="5"/>
  <c r="Y216" i="5"/>
  <c r="Z216" i="5"/>
  <c r="X217" i="5"/>
  <c r="Y217" i="5"/>
  <c r="Z217" i="5"/>
  <c r="X218" i="5"/>
  <c r="Y218" i="5"/>
  <c r="Z218" i="5"/>
  <c r="X219" i="5"/>
  <c r="Y219" i="5"/>
  <c r="Z219" i="5"/>
  <c r="X220" i="5"/>
  <c r="Y220" i="5"/>
  <c r="Z220" i="5"/>
  <c r="X222" i="5"/>
  <c r="Y222" i="5"/>
  <c r="Z222" i="5"/>
  <c r="X223" i="5"/>
  <c r="Y223" i="5"/>
  <c r="Z223" i="5"/>
  <c r="X224" i="5"/>
  <c r="Y224" i="5"/>
  <c r="Z224" i="5"/>
  <c r="X225" i="5"/>
  <c r="Y225" i="5"/>
  <c r="Z225" i="5"/>
  <c r="X226" i="5"/>
  <c r="Y226" i="5"/>
  <c r="Z226" i="5"/>
  <c r="X227" i="5"/>
  <c r="Y227" i="5"/>
  <c r="Z227" i="5"/>
  <c r="X228" i="5"/>
  <c r="Y228" i="5"/>
  <c r="Z228" i="5"/>
  <c r="X230" i="5"/>
  <c r="Y230" i="5"/>
  <c r="Z230" i="5"/>
  <c r="X231" i="5"/>
  <c r="Y231" i="5"/>
  <c r="Z231" i="5"/>
  <c r="X232" i="5"/>
  <c r="Y232" i="5"/>
  <c r="Z232" i="5"/>
  <c r="X233" i="5"/>
  <c r="Y233" i="5"/>
  <c r="Z233" i="5"/>
  <c r="X235" i="5"/>
  <c r="Y235" i="5"/>
  <c r="Z235" i="5"/>
  <c r="X236" i="5"/>
  <c r="Y236" i="5"/>
  <c r="Z236" i="5"/>
  <c r="X237" i="5"/>
  <c r="Y237" i="5"/>
  <c r="Z237" i="5"/>
  <c r="X238" i="5"/>
  <c r="Y238" i="5"/>
  <c r="Z238" i="5"/>
  <c r="X239" i="5"/>
  <c r="Y239" i="5"/>
  <c r="Z239" i="5"/>
  <c r="X240" i="5"/>
  <c r="Y240" i="5"/>
  <c r="Z240" i="5"/>
  <c r="X241" i="5"/>
  <c r="Y241" i="5"/>
  <c r="Z241" i="5"/>
  <c r="X242" i="5"/>
  <c r="Y242" i="5"/>
  <c r="Z242" i="5"/>
  <c r="X243" i="5"/>
  <c r="Y243" i="5"/>
  <c r="Z243" i="5"/>
  <c r="X244" i="5"/>
  <c r="Y244" i="5"/>
  <c r="Z244" i="5"/>
  <c r="X245" i="5"/>
  <c r="Y245" i="5"/>
  <c r="Z245" i="5"/>
  <c r="X246" i="5"/>
  <c r="Y246" i="5"/>
  <c r="Z246" i="5"/>
  <c r="X247" i="5"/>
  <c r="Y247" i="5"/>
  <c r="Z247" i="5"/>
  <c r="X248" i="5"/>
  <c r="Y248" i="5"/>
  <c r="Z248" i="5"/>
  <c r="X249" i="5"/>
  <c r="Y249" i="5"/>
  <c r="Z249" i="5"/>
  <c r="X250" i="5"/>
  <c r="Y250" i="5"/>
  <c r="Z250" i="5"/>
  <c r="X252" i="5"/>
  <c r="Y252" i="5"/>
  <c r="Z252" i="5"/>
  <c r="X253" i="5"/>
  <c r="Y253" i="5"/>
  <c r="Z253" i="5"/>
  <c r="X254" i="5"/>
  <c r="Y254" i="5"/>
  <c r="Z254" i="5"/>
  <c r="X255" i="5"/>
  <c r="Y255" i="5"/>
  <c r="Z255" i="5"/>
  <c r="X256" i="5"/>
  <c r="Y256" i="5"/>
  <c r="Z256" i="5"/>
  <c r="X258" i="5"/>
  <c r="Y258" i="5"/>
  <c r="Z258" i="5"/>
  <c r="X259" i="5"/>
  <c r="Y259" i="5"/>
  <c r="Z259" i="5"/>
  <c r="X260" i="5"/>
  <c r="Y260" i="5"/>
  <c r="Z260" i="5"/>
  <c r="X261" i="5"/>
  <c r="Y261" i="5"/>
  <c r="Z261" i="5"/>
  <c r="X262" i="5"/>
  <c r="Y262" i="5"/>
  <c r="Z262" i="5"/>
  <c r="X263" i="5"/>
  <c r="Y263" i="5"/>
  <c r="Z263" i="5"/>
  <c r="X264" i="5"/>
  <c r="Y264" i="5"/>
  <c r="Z264" i="5"/>
  <c r="X265" i="5"/>
  <c r="Y265" i="5"/>
  <c r="Z265" i="5"/>
  <c r="X267" i="5"/>
  <c r="Y267" i="5"/>
  <c r="Z267" i="5"/>
  <c r="X268" i="5"/>
  <c r="Y268" i="5"/>
  <c r="Z268" i="5"/>
  <c r="X269" i="5"/>
  <c r="Y269" i="5"/>
  <c r="Z269" i="5"/>
  <c r="X270" i="5"/>
  <c r="Y270" i="5"/>
  <c r="Z270" i="5"/>
  <c r="X271" i="5"/>
  <c r="Y271" i="5"/>
  <c r="Z271" i="5"/>
  <c r="X273" i="5"/>
  <c r="Y273" i="5"/>
  <c r="Z273" i="5"/>
  <c r="X274" i="5"/>
  <c r="Y274" i="5"/>
  <c r="Z274" i="5"/>
  <c r="X275" i="5"/>
  <c r="Y275" i="5"/>
  <c r="Z275" i="5"/>
  <c r="X276" i="5"/>
  <c r="Y276" i="5"/>
  <c r="Z276" i="5"/>
  <c r="X277" i="5"/>
  <c r="Y277" i="5"/>
  <c r="Z277" i="5"/>
  <c r="X278" i="5"/>
  <c r="Y278" i="5"/>
  <c r="Z278" i="5"/>
  <c r="X279" i="5"/>
  <c r="Y279" i="5"/>
  <c r="Z279" i="5"/>
  <c r="X280" i="5"/>
  <c r="Y280" i="5"/>
  <c r="Z280" i="5"/>
  <c r="X281" i="5"/>
  <c r="Y281" i="5"/>
  <c r="Z281" i="5"/>
  <c r="X282" i="5"/>
  <c r="Y282" i="5"/>
  <c r="Z282" i="5"/>
  <c r="X283" i="5"/>
  <c r="Y283" i="5"/>
  <c r="Z283" i="5"/>
  <c r="X284" i="5"/>
  <c r="Y284" i="5"/>
  <c r="Z284" i="5"/>
  <c r="X285" i="5"/>
  <c r="Y285" i="5"/>
  <c r="Z285" i="5"/>
  <c r="X286" i="5"/>
  <c r="Y286" i="5"/>
  <c r="Z286" i="5"/>
  <c r="X287" i="5"/>
  <c r="Y287" i="5"/>
  <c r="Z287" i="5"/>
  <c r="X289" i="5"/>
  <c r="Y289" i="5"/>
  <c r="Z289" i="5"/>
  <c r="X290" i="5"/>
  <c r="Y290" i="5"/>
  <c r="Z290" i="5"/>
  <c r="X291" i="5"/>
  <c r="Y291" i="5"/>
  <c r="Z291" i="5"/>
  <c r="X292" i="5"/>
  <c r="Y292" i="5"/>
  <c r="Z292" i="5"/>
  <c r="X293" i="5"/>
  <c r="Y293" i="5"/>
  <c r="Z293" i="5"/>
  <c r="X294" i="5"/>
  <c r="Y294" i="5"/>
  <c r="Z294" i="5"/>
  <c r="X295" i="5"/>
  <c r="Y295" i="5"/>
  <c r="Z295" i="5"/>
  <c r="X296" i="5"/>
  <c r="Y296" i="5"/>
  <c r="Z296" i="5"/>
  <c r="X297" i="5"/>
  <c r="Y297" i="5"/>
  <c r="Z297" i="5"/>
  <c r="X298" i="5"/>
  <c r="Y298" i="5"/>
  <c r="Z298" i="5"/>
  <c r="X299" i="5"/>
  <c r="Y299" i="5"/>
  <c r="Z299" i="5"/>
  <c r="X300" i="5"/>
  <c r="Y300" i="5"/>
  <c r="Z300" i="5"/>
  <c r="X301" i="5"/>
  <c r="Y301" i="5"/>
  <c r="Z301" i="5"/>
  <c r="X302" i="5"/>
  <c r="Y302" i="5"/>
  <c r="Z302" i="5"/>
  <c r="X303" i="5"/>
  <c r="Y303" i="5"/>
  <c r="Z303" i="5"/>
  <c r="X305" i="5"/>
  <c r="Y305" i="5"/>
  <c r="Z305" i="5"/>
  <c r="X306" i="5"/>
  <c r="Y306" i="5"/>
  <c r="Z306" i="5"/>
  <c r="X307" i="5"/>
  <c r="Y307" i="5"/>
  <c r="Z307" i="5"/>
  <c r="X308" i="5"/>
  <c r="Y308" i="5"/>
  <c r="Z308" i="5"/>
  <c r="X309" i="5"/>
  <c r="Y309" i="5"/>
  <c r="Z309" i="5"/>
  <c r="X310" i="5"/>
  <c r="Y310" i="5"/>
  <c r="Z310" i="5"/>
  <c r="X311" i="5"/>
  <c r="Y311" i="5"/>
  <c r="Z311" i="5"/>
  <c r="X312" i="5"/>
  <c r="Y312" i="5"/>
  <c r="Z312" i="5"/>
  <c r="X313" i="5"/>
  <c r="Y313" i="5"/>
  <c r="Z313" i="5"/>
  <c r="X314" i="5"/>
  <c r="Y314" i="5"/>
  <c r="Z314" i="5"/>
  <c r="X315" i="5"/>
  <c r="Y315" i="5"/>
  <c r="Z315" i="5"/>
  <c r="X316" i="5"/>
  <c r="Y316" i="5"/>
  <c r="Z316" i="5"/>
  <c r="X317" i="5"/>
  <c r="Y317" i="5"/>
  <c r="Z317" i="5"/>
  <c r="X319" i="5"/>
  <c r="Y319" i="5"/>
  <c r="Z319" i="5"/>
  <c r="X320" i="5"/>
  <c r="Y320" i="5"/>
  <c r="Z320" i="5"/>
  <c r="X321" i="5"/>
  <c r="Y321" i="5"/>
  <c r="Z321" i="5"/>
  <c r="X322" i="5"/>
  <c r="Y322" i="5"/>
  <c r="Z322" i="5"/>
  <c r="X323" i="5"/>
  <c r="Y323" i="5"/>
  <c r="Z323" i="5"/>
  <c r="X324" i="5"/>
  <c r="Y324" i="5"/>
  <c r="Z324" i="5"/>
  <c r="X325" i="5"/>
  <c r="Y325" i="5"/>
  <c r="Z325" i="5"/>
  <c r="X326" i="5"/>
  <c r="Y326" i="5"/>
  <c r="Z326" i="5"/>
  <c r="X327" i="5"/>
  <c r="Y327" i="5"/>
  <c r="Z327" i="5"/>
  <c r="X329" i="5"/>
  <c r="Y329" i="5"/>
  <c r="Z329" i="5"/>
  <c r="X330" i="5"/>
  <c r="Y330" i="5"/>
  <c r="Z330" i="5"/>
  <c r="X332" i="5"/>
  <c r="Y332" i="5"/>
  <c r="Z332" i="5"/>
  <c r="X333" i="5"/>
  <c r="Y333" i="5"/>
  <c r="Z333" i="5"/>
  <c r="X334" i="5"/>
  <c r="Y334" i="5"/>
  <c r="Z334" i="5"/>
  <c r="X335" i="5"/>
  <c r="Y335" i="5"/>
  <c r="Z335" i="5"/>
  <c r="X336" i="5"/>
  <c r="Y336" i="5"/>
  <c r="Z336" i="5"/>
  <c r="X337" i="5"/>
  <c r="Y337" i="5"/>
  <c r="Z337" i="5"/>
  <c r="X338" i="5"/>
  <c r="Y338" i="5"/>
  <c r="Z338" i="5"/>
  <c r="X339" i="5"/>
  <c r="Y339" i="5"/>
  <c r="Z339" i="5"/>
  <c r="X341" i="5"/>
  <c r="Y341" i="5"/>
  <c r="Z341" i="5"/>
  <c r="X342" i="5"/>
  <c r="Y342" i="5"/>
  <c r="Z342" i="5"/>
  <c r="X343" i="5"/>
  <c r="Y343" i="5"/>
  <c r="Z343" i="5"/>
  <c r="X344" i="5"/>
  <c r="Y344" i="5"/>
  <c r="Z344" i="5"/>
  <c r="X345" i="5"/>
  <c r="Y345" i="5"/>
  <c r="Z345" i="5"/>
  <c r="X346" i="5"/>
  <c r="Y346" i="5"/>
  <c r="Z346" i="5"/>
  <c r="X347" i="5"/>
  <c r="Y347" i="5"/>
  <c r="Z347" i="5"/>
  <c r="X348" i="5"/>
  <c r="Y348" i="5"/>
  <c r="Z348" i="5"/>
  <c r="X350" i="5"/>
  <c r="Y350" i="5"/>
  <c r="Z350" i="5"/>
  <c r="X351" i="5"/>
  <c r="Y351" i="5"/>
  <c r="Z351" i="5"/>
  <c r="X352" i="5"/>
  <c r="Y352" i="5"/>
  <c r="Z352" i="5"/>
  <c r="X353" i="5"/>
  <c r="Y353" i="5"/>
  <c r="Z353" i="5"/>
  <c r="X354" i="5"/>
  <c r="Y354" i="5"/>
  <c r="Z354" i="5"/>
  <c r="X355" i="5"/>
  <c r="Y355" i="5"/>
  <c r="Z355" i="5"/>
  <c r="X356" i="5"/>
  <c r="Y356" i="5"/>
  <c r="Z356" i="5"/>
  <c r="X357" i="5"/>
  <c r="Y357" i="5"/>
  <c r="Z357" i="5"/>
  <c r="X358" i="5"/>
  <c r="Y358" i="5"/>
  <c r="Z358" i="5"/>
  <c r="X359" i="5"/>
  <c r="Y359" i="5"/>
  <c r="Z359" i="5"/>
  <c r="X360" i="5"/>
  <c r="Y360" i="5"/>
  <c r="Z360" i="5"/>
  <c r="X361" i="5"/>
  <c r="Y361" i="5"/>
  <c r="Z361" i="5"/>
  <c r="X362" i="5"/>
  <c r="Y362" i="5"/>
  <c r="Z362" i="5"/>
  <c r="X363" i="5"/>
  <c r="Y363" i="5"/>
  <c r="Z363" i="5"/>
  <c r="X365" i="5"/>
  <c r="Y365" i="5"/>
  <c r="Z365" i="5"/>
  <c r="X366" i="5"/>
  <c r="Y366" i="5"/>
  <c r="Z366" i="5"/>
  <c r="X367" i="5"/>
  <c r="Y367" i="5"/>
  <c r="Z367" i="5"/>
  <c r="X368" i="5"/>
  <c r="Y368" i="5"/>
  <c r="Z368" i="5"/>
  <c r="X369" i="5"/>
  <c r="Y369" i="5"/>
  <c r="Z369" i="5"/>
  <c r="X370" i="5"/>
  <c r="Y370" i="5"/>
  <c r="Z370" i="5"/>
  <c r="X371" i="5"/>
  <c r="Y371" i="5"/>
  <c r="Z371" i="5"/>
  <c r="X372" i="5"/>
  <c r="Y372" i="5"/>
  <c r="Z372" i="5"/>
  <c r="X373" i="5"/>
  <c r="Y373" i="5"/>
  <c r="Z373" i="5"/>
  <c r="X374" i="5"/>
  <c r="Y374" i="5"/>
  <c r="Z374" i="5"/>
  <c r="X375" i="5"/>
  <c r="Y375" i="5"/>
  <c r="Z375" i="5"/>
  <c r="X376" i="5"/>
  <c r="Y376" i="5"/>
  <c r="Z376" i="5"/>
  <c r="X377" i="5"/>
  <c r="Y377" i="5"/>
  <c r="Z377" i="5"/>
  <c r="X378" i="5"/>
  <c r="Y378" i="5"/>
  <c r="Z378" i="5"/>
  <c r="X379" i="5"/>
  <c r="Y379" i="5"/>
  <c r="Z379" i="5"/>
  <c r="X380" i="5"/>
  <c r="Y380" i="5"/>
  <c r="Z380" i="5"/>
  <c r="Y7" i="5"/>
  <c r="Z7" i="5"/>
  <c r="X7" i="5"/>
  <c r="F379" i="5"/>
  <c r="E379" i="5" s="1"/>
  <c r="T379" i="5" s="1"/>
  <c r="D379" i="5"/>
  <c r="F378" i="5"/>
  <c r="E378" i="5" s="1"/>
  <c r="T378" i="5" s="1"/>
  <c r="D378" i="5"/>
  <c r="F377" i="5"/>
  <c r="E377" i="5" s="1"/>
  <c r="D377" i="5"/>
  <c r="F376" i="5"/>
  <c r="E376" i="5" s="1"/>
  <c r="D376" i="5"/>
  <c r="F375" i="5"/>
  <c r="E375" i="5" s="1"/>
  <c r="T375" i="5" s="1"/>
  <c r="D375" i="5"/>
  <c r="F374" i="5"/>
  <c r="E374" i="5" s="1"/>
  <c r="D374" i="5"/>
  <c r="F373" i="5"/>
  <c r="E373" i="5" s="1"/>
  <c r="D373" i="5"/>
  <c r="F372" i="5"/>
  <c r="E372" i="5" s="1"/>
  <c r="D372" i="5"/>
  <c r="F371" i="5"/>
  <c r="D371" i="5"/>
  <c r="F370" i="5"/>
  <c r="E370" i="5" s="1"/>
  <c r="D370" i="5"/>
  <c r="F369" i="5"/>
  <c r="E369" i="5" s="1"/>
  <c r="T369" i="5" s="1"/>
  <c r="D369" i="5"/>
  <c r="F368" i="5"/>
  <c r="E368" i="5" s="1"/>
  <c r="D368" i="5"/>
  <c r="F367" i="5"/>
  <c r="E367" i="5" s="1"/>
  <c r="T367" i="5" s="1"/>
  <c r="D367" i="5"/>
  <c r="F366" i="5"/>
  <c r="E366" i="5" s="1"/>
  <c r="D366" i="5"/>
  <c r="F365" i="5"/>
  <c r="E365" i="5" s="1"/>
  <c r="D365" i="5"/>
  <c r="F362" i="5"/>
  <c r="D362" i="5"/>
  <c r="F361" i="5"/>
  <c r="E361" i="5" s="1"/>
  <c r="T361" i="5" s="1"/>
  <c r="D361" i="5"/>
  <c r="F360" i="5"/>
  <c r="E360" i="5" s="1"/>
  <c r="D360" i="5"/>
  <c r="F359" i="5"/>
  <c r="E359" i="5" s="1"/>
  <c r="T359" i="5" s="1"/>
  <c r="D359" i="5"/>
  <c r="F358" i="5"/>
  <c r="E358" i="5" s="1"/>
  <c r="D358" i="5"/>
  <c r="F357" i="5"/>
  <c r="E357" i="5"/>
  <c r="D357" i="5"/>
  <c r="F356" i="5"/>
  <c r="D356" i="5"/>
  <c r="F355" i="5"/>
  <c r="E355" i="5"/>
  <c r="T355" i="5" s="1"/>
  <c r="D355" i="5"/>
  <c r="F354" i="5"/>
  <c r="E354" i="5" s="1"/>
  <c r="D354" i="5"/>
  <c r="F353" i="5"/>
  <c r="E353" i="5" s="1"/>
  <c r="T353" i="5" s="1"/>
  <c r="D353" i="5"/>
  <c r="F352" i="5"/>
  <c r="E352" i="5" s="1"/>
  <c r="D352" i="5"/>
  <c r="F351" i="5"/>
  <c r="E351" i="5" s="1"/>
  <c r="T351" i="5" s="1"/>
  <c r="D351" i="5"/>
  <c r="F350" i="5"/>
  <c r="E350" i="5" s="1"/>
  <c r="D350" i="5"/>
  <c r="F347" i="5"/>
  <c r="E347" i="5" s="1"/>
  <c r="T347" i="5" s="1"/>
  <c r="D347" i="5"/>
  <c r="F346" i="5"/>
  <c r="E346" i="5" s="1"/>
  <c r="D346" i="5"/>
  <c r="F345" i="5"/>
  <c r="E345" i="5" s="1"/>
  <c r="T345" i="5" s="1"/>
  <c r="D345" i="5"/>
  <c r="F344" i="5"/>
  <c r="E344" i="5" s="1"/>
  <c r="D344" i="5"/>
  <c r="F343" i="5"/>
  <c r="E343" i="5" s="1"/>
  <c r="D343" i="5"/>
  <c r="F342" i="5"/>
  <c r="E342" i="5" s="1"/>
  <c r="D342" i="5"/>
  <c r="F341" i="5"/>
  <c r="E341" i="5" s="1"/>
  <c r="D341" i="5"/>
  <c r="F338" i="5"/>
  <c r="E338" i="5" s="1"/>
  <c r="D338" i="5"/>
  <c r="F337" i="5"/>
  <c r="E337" i="5" s="1"/>
  <c r="T337" i="5" s="1"/>
  <c r="D337" i="5"/>
  <c r="F336" i="5"/>
  <c r="E336" i="5" s="1"/>
  <c r="T336" i="5" s="1"/>
  <c r="D336" i="5"/>
  <c r="F335" i="5"/>
  <c r="E335" i="5" s="1"/>
  <c r="D335" i="5"/>
  <c r="F334" i="5"/>
  <c r="E334" i="5" s="1"/>
  <c r="D334" i="5"/>
  <c r="F333" i="5"/>
  <c r="E333" i="5" s="1"/>
  <c r="D333" i="5"/>
  <c r="F332" i="5"/>
  <c r="E332" i="5" s="1"/>
  <c r="D332" i="5"/>
  <c r="F329" i="5"/>
  <c r="E329" i="5" s="1"/>
  <c r="E330" i="5" s="1"/>
  <c r="D329" i="5"/>
  <c r="D330" i="5" s="1"/>
  <c r="F326" i="5"/>
  <c r="E326" i="5" s="1"/>
  <c r="T326" i="5" s="1"/>
  <c r="D326" i="5"/>
  <c r="F325" i="5"/>
  <c r="E325" i="5"/>
  <c r="T325" i="5" s="1"/>
  <c r="D325" i="5"/>
  <c r="F324" i="5"/>
  <c r="E324" i="5" s="1"/>
  <c r="D324" i="5"/>
  <c r="F323" i="5"/>
  <c r="E323" i="5" s="1"/>
  <c r="T323" i="5" s="1"/>
  <c r="D323" i="5"/>
  <c r="F322" i="5"/>
  <c r="E322" i="5" s="1"/>
  <c r="T322" i="5" s="1"/>
  <c r="D322" i="5"/>
  <c r="F321" i="5"/>
  <c r="E321" i="5" s="1"/>
  <c r="T321" i="5" s="1"/>
  <c r="D321" i="5"/>
  <c r="F320" i="5"/>
  <c r="E320" i="5" s="1"/>
  <c r="T320" i="5" s="1"/>
  <c r="D320" i="5"/>
  <c r="F319" i="5"/>
  <c r="E319" i="5" s="1"/>
  <c r="T319" i="5" s="1"/>
  <c r="D319" i="5"/>
  <c r="F316" i="5"/>
  <c r="E316" i="5" s="1"/>
  <c r="T316" i="5" s="1"/>
  <c r="D316" i="5"/>
  <c r="F315" i="5"/>
  <c r="E315" i="5" s="1"/>
  <c r="T315" i="5" s="1"/>
  <c r="D315" i="5"/>
  <c r="U315" i="5" s="1"/>
  <c r="F314" i="5"/>
  <c r="E314" i="5" s="1"/>
  <c r="D314" i="5"/>
  <c r="F313" i="5"/>
  <c r="E313" i="5" s="1"/>
  <c r="T313" i="5" s="1"/>
  <c r="D313" i="5"/>
  <c r="F312" i="5"/>
  <c r="D312" i="5"/>
  <c r="F311" i="5"/>
  <c r="D311" i="5"/>
  <c r="F310" i="5"/>
  <c r="E310" i="5" s="1"/>
  <c r="D310" i="5"/>
  <c r="F309" i="5"/>
  <c r="E309" i="5" s="1"/>
  <c r="D309" i="5"/>
  <c r="U309" i="5" s="1"/>
  <c r="F308" i="5"/>
  <c r="E308" i="5" s="1"/>
  <c r="D308" i="5"/>
  <c r="F307" i="5"/>
  <c r="E307" i="5" s="1"/>
  <c r="D307" i="5"/>
  <c r="F306" i="5"/>
  <c r="E306" i="5" s="1"/>
  <c r="D306" i="5"/>
  <c r="F305" i="5"/>
  <c r="D305" i="5"/>
  <c r="F302" i="5"/>
  <c r="E302" i="5" s="1"/>
  <c r="D302" i="5"/>
  <c r="T302" i="5" s="1"/>
  <c r="F301" i="5"/>
  <c r="E301" i="5" s="1"/>
  <c r="D301" i="5"/>
  <c r="F300" i="5"/>
  <c r="E300" i="5" s="1"/>
  <c r="D300" i="5"/>
  <c r="F299" i="5"/>
  <c r="E299" i="5" s="1"/>
  <c r="T299" i="5" s="1"/>
  <c r="D299" i="5"/>
  <c r="F298" i="5"/>
  <c r="E298" i="5" s="1"/>
  <c r="D298" i="5"/>
  <c r="F297" i="5"/>
  <c r="E297" i="5"/>
  <c r="D297" i="5"/>
  <c r="F296" i="5"/>
  <c r="E296" i="5" s="1"/>
  <c r="D296" i="5"/>
  <c r="F295" i="5"/>
  <c r="U295" i="5" s="1"/>
  <c r="D295" i="5"/>
  <c r="F294" i="5"/>
  <c r="E294" i="5" s="1"/>
  <c r="D294" i="5"/>
  <c r="F293" i="5"/>
  <c r="E293" i="5" s="1"/>
  <c r="T293" i="5" s="1"/>
  <c r="D293" i="5"/>
  <c r="F292" i="5"/>
  <c r="E292" i="5" s="1"/>
  <c r="D292" i="5"/>
  <c r="F291" i="5"/>
  <c r="E291" i="5"/>
  <c r="T291" i="5" s="1"/>
  <c r="D291" i="5"/>
  <c r="F290" i="5"/>
  <c r="E290" i="5" s="1"/>
  <c r="D290" i="5"/>
  <c r="F289" i="5"/>
  <c r="E289" i="5"/>
  <c r="T289" i="5" s="1"/>
  <c r="D289" i="5"/>
  <c r="F286" i="5"/>
  <c r="E286" i="5" s="1"/>
  <c r="D286" i="5"/>
  <c r="F285" i="5"/>
  <c r="E285" i="5" s="1"/>
  <c r="D285" i="5"/>
  <c r="F284" i="5"/>
  <c r="E284" i="5" s="1"/>
  <c r="D284" i="5"/>
  <c r="T284" i="5" s="1"/>
  <c r="F283" i="5"/>
  <c r="D283" i="5"/>
  <c r="F282" i="5"/>
  <c r="E282" i="5" s="1"/>
  <c r="D282" i="5"/>
  <c r="F281" i="5"/>
  <c r="E281" i="5" s="1"/>
  <c r="D281" i="5"/>
  <c r="F280" i="5"/>
  <c r="E280" i="5" s="1"/>
  <c r="D280" i="5"/>
  <c r="F279" i="5"/>
  <c r="E279" i="5" s="1"/>
  <c r="D279" i="5"/>
  <c r="F278" i="5"/>
  <c r="E278" i="5" s="1"/>
  <c r="D278" i="5"/>
  <c r="F277" i="5"/>
  <c r="E277" i="5" s="1"/>
  <c r="D277" i="5"/>
  <c r="F276" i="5"/>
  <c r="E276" i="5" s="1"/>
  <c r="D276" i="5"/>
  <c r="F275" i="5"/>
  <c r="E275" i="5" s="1"/>
  <c r="D275" i="5"/>
  <c r="F274" i="5"/>
  <c r="E274" i="5" s="1"/>
  <c r="D274" i="5"/>
  <c r="T274" i="5" s="1"/>
  <c r="F273" i="5"/>
  <c r="E273" i="5" s="1"/>
  <c r="D273" i="5"/>
  <c r="F270" i="5"/>
  <c r="E270" i="5" s="1"/>
  <c r="T270" i="5" s="1"/>
  <c r="D270" i="5"/>
  <c r="F269" i="5"/>
  <c r="E269" i="5" s="1"/>
  <c r="T269" i="5" s="1"/>
  <c r="D269" i="5"/>
  <c r="F268" i="5"/>
  <c r="E268" i="5" s="1"/>
  <c r="D268" i="5"/>
  <c r="F267" i="5"/>
  <c r="E267" i="5" s="1"/>
  <c r="T267" i="5" s="1"/>
  <c r="D267" i="5"/>
  <c r="F264" i="5"/>
  <c r="E264" i="5" s="1"/>
  <c r="D264" i="5"/>
  <c r="F263" i="5"/>
  <c r="E263" i="5" s="1"/>
  <c r="T263" i="5" s="1"/>
  <c r="D263" i="5"/>
  <c r="F262" i="5"/>
  <c r="E262" i="5" s="1"/>
  <c r="D262" i="5"/>
  <c r="F261" i="5"/>
  <c r="E261" i="5"/>
  <c r="D261" i="5"/>
  <c r="F260" i="5"/>
  <c r="E260" i="5" s="1"/>
  <c r="T260" i="5" s="1"/>
  <c r="D260" i="5"/>
  <c r="F259" i="5"/>
  <c r="E259" i="5"/>
  <c r="T259" i="5" s="1"/>
  <c r="D259" i="5"/>
  <c r="F258" i="5"/>
  <c r="E258" i="5" s="1"/>
  <c r="T258" i="5" s="1"/>
  <c r="D258" i="5"/>
  <c r="F255" i="5"/>
  <c r="E255" i="5" s="1"/>
  <c r="T255" i="5" s="1"/>
  <c r="D255" i="5"/>
  <c r="F254" i="5"/>
  <c r="E254" i="5" s="1"/>
  <c r="D254" i="5"/>
  <c r="F253" i="5"/>
  <c r="D253" i="5"/>
  <c r="F252" i="5"/>
  <c r="E252" i="5" s="1"/>
  <c r="T252" i="5" s="1"/>
  <c r="D252" i="5"/>
  <c r="F249" i="5"/>
  <c r="E249" i="5" s="1"/>
  <c r="D249" i="5"/>
  <c r="F248" i="5"/>
  <c r="E248" i="5" s="1"/>
  <c r="D248" i="5"/>
  <c r="F247" i="5"/>
  <c r="E247" i="5" s="1"/>
  <c r="D247" i="5"/>
  <c r="F246" i="5"/>
  <c r="E246" i="5" s="1"/>
  <c r="D246" i="5"/>
  <c r="F245" i="5"/>
  <c r="E245" i="5" s="1"/>
  <c r="D245" i="5"/>
  <c r="F244" i="5"/>
  <c r="E244" i="5" s="1"/>
  <c r="D244" i="5"/>
  <c r="F243" i="5"/>
  <c r="E243" i="5" s="1"/>
  <c r="D243" i="5"/>
  <c r="U243" i="5" s="1"/>
  <c r="F242" i="5"/>
  <c r="E242" i="5" s="1"/>
  <c r="D242" i="5"/>
  <c r="F241" i="5"/>
  <c r="E241" i="5" s="1"/>
  <c r="D241" i="5"/>
  <c r="F240" i="5"/>
  <c r="E240" i="5" s="1"/>
  <c r="D240" i="5"/>
  <c r="F239" i="5"/>
  <c r="E239" i="5" s="1"/>
  <c r="T239" i="5" s="1"/>
  <c r="D239" i="5"/>
  <c r="F238" i="5"/>
  <c r="E238" i="5" s="1"/>
  <c r="D238" i="5"/>
  <c r="F237" i="5"/>
  <c r="E237" i="5" s="1"/>
  <c r="D237" i="5"/>
  <c r="F236" i="5"/>
  <c r="E236" i="5" s="1"/>
  <c r="D236" i="5"/>
  <c r="F235" i="5"/>
  <c r="E235" i="5" s="1"/>
  <c r="T235" i="5" s="1"/>
  <c r="D235" i="5"/>
  <c r="F232" i="5"/>
  <c r="E232" i="5" s="1"/>
  <c r="D232" i="5"/>
  <c r="F231" i="5"/>
  <c r="E231" i="5"/>
  <c r="D231" i="5"/>
  <c r="F230" i="5"/>
  <c r="E230" i="5" s="1"/>
  <c r="D230" i="5"/>
  <c r="F227" i="5"/>
  <c r="E227" i="5" s="1"/>
  <c r="T227" i="5" s="1"/>
  <c r="D227" i="5"/>
  <c r="F226" i="5"/>
  <c r="E226" i="5" s="1"/>
  <c r="D226" i="5"/>
  <c r="F225" i="5"/>
  <c r="E225" i="5" s="1"/>
  <c r="T225" i="5" s="1"/>
  <c r="D225" i="5"/>
  <c r="F224" i="5"/>
  <c r="E224" i="5" s="1"/>
  <c r="D224" i="5"/>
  <c r="U224" i="5" s="1"/>
  <c r="F223" i="5"/>
  <c r="E223" i="5" s="1"/>
  <c r="D223" i="5"/>
  <c r="F222" i="5"/>
  <c r="E222" i="5" s="1"/>
  <c r="D222" i="5"/>
  <c r="F219" i="5"/>
  <c r="E219" i="5" s="1"/>
  <c r="D219" i="5"/>
  <c r="F218" i="5"/>
  <c r="E218" i="5" s="1"/>
  <c r="D218" i="5"/>
  <c r="F217" i="5"/>
  <c r="E217" i="5" s="1"/>
  <c r="D217" i="5"/>
  <c r="F216" i="5"/>
  <c r="E216" i="5" s="1"/>
  <c r="D216" i="5"/>
  <c r="F215" i="5"/>
  <c r="E215" i="5" s="1"/>
  <c r="T215" i="5" s="1"/>
  <c r="D215" i="5"/>
  <c r="F214" i="5"/>
  <c r="E214" i="5" s="1"/>
  <c r="D214" i="5"/>
  <c r="F213" i="5"/>
  <c r="E213" i="5" s="1"/>
  <c r="D213" i="5"/>
  <c r="F212" i="5"/>
  <c r="E212" i="5" s="1"/>
  <c r="D212" i="5"/>
  <c r="F209" i="5"/>
  <c r="E209" i="5" s="1"/>
  <c r="D209" i="5"/>
  <c r="U209" i="5" s="1"/>
  <c r="F208" i="5"/>
  <c r="E208" i="5" s="1"/>
  <c r="T208" i="5" s="1"/>
  <c r="D208" i="5"/>
  <c r="F207" i="5"/>
  <c r="E207" i="5" s="1"/>
  <c r="D207" i="5"/>
  <c r="D210" i="5" s="1"/>
  <c r="F206" i="5"/>
  <c r="E206" i="5" s="1"/>
  <c r="D206" i="5"/>
  <c r="F205" i="5"/>
  <c r="E205" i="5" s="1"/>
  <c r="D205" i="5"/>
  <c r="F204" i="5"/>
  <c r="E204" i="5" s="1"/>
  <c r="D204" i="5"/>
  <c r="T204" i="5" s="1"/>
  <c r="F203" i="5"/>
  <c r="E203" i="5" s="1"/>
  <c r="T203" i="5" s="1"/>
  <c r="D203" i="5"/>
  <c r="F200" i="5"/>
  <c r="E200" i="5" s="1"/>
  <c r="D200" i="5"/>
  <c r="F199" i="5"/>
  <c r="E199" i="5" s="1"/>
  <c r="D199" i="5"/>
  <c r="F198" i="5"/>
  <c r="E198" i="5" s="1"/>
  <c r="T198" i="5" s="1"/>
  <c r="D198" i="5"/>
  <c r="F197" i="5"/>
  <c r="E197" i="5" s="1"/>
  <c r="T197" i="5" s="1"/>
  <c r="D197" i="5"/>
  <c r="F196" i="5"/>
  <c r="E196" i="5" s="1"/>
  <c r="D196" i="5"/>
  <c r="F195" i="5"/>
  <c r="E195" i="5" s="1"/>
  <c r="T195" i="5" s="1"/>
  <c r="D195" i="5"/>
  <c r="F194" i="5"/>
  <c r="E194" i="5" s="1"/>
  <c r="T194" i="5" s="1"/>
  <c r="D194" i="5"/>
  <c r="F193" i="5"/>
  <c r="D193" i="5"/>
  <c r="F190" i="5"/>
  <c r="E190" i="5" s="1"/>
  <c r="D190" i="5"/>
  <c r="F189" i="5"/>
  <c r="E189" i="5" s="1"/>
  <c r="D189" i="5"/>
  <c r="F188" i="5"/>
  <c r="E188" i="5" s="1"/>
  <c r="D188" i="5"/>
  <c r="F187" i="5"/>
  <c r="E187" i="5" s="1"/>
  <c r="T187" i="5" s="1"/>
  <c r="D187" i="5"/>
  <c r="U187" i="5" s="1"/>
  <c r="F186" i="5"/>
  <c r="E186" i="5" s="1"/>
  <c r="D186" i="5"/>
  <c r="F185" i="5"/>
  <c r="E185" i="5" s="1"/>
  <c r="T185" i="5" s="1"/>
  <c r="D185" i="5"/>
  <c r="F184" i="5"/>
  <c r="E184" i="5" s="1"/>
  <c r="D184" i="5"/>
  <c r="F183" i="5"/>
  <c r="E183" i="5" s="1"/>
  <c r="D183" i="5"/>
  <c r="F182" i="5"/>
  <c r="E182" i="5" s="1"/>
  <c r="D182" i="5"/>
  <c r="F181" i="5"/>
  <c r="E181" i="5" s="1"/>
  <c r="D181" i="5"/>
  <c r="U181" i="5" s="1"/>
  <c r="F180" i="5"/>
  <c r="E180" i="5" s="1"/>
  <c r="D180" i="5"/>
  <c r="F179" i="5"/>
  <c r="E179" i="5" s="1"/>
  <c r="T179" i="5" s="1"/>
  <c r="D179" i="5"/>
  <c r="F178" i="5"/>
  <c r="E178" i="5" s="1"/>
  <c r="D178" i="5"/>
  <c r="F175" i="5"/>
  <c r="E175" i="5" s="1"/>
  <c r="T175" i="5" s="1"/>
  <c r="D175" i="5"/>
  <c r="F174" i="5"/>
  <c r="E174" i="5" s="1"/>
  <c r="D174" i="5"/>
  <c r="T174" i="5" s="1"/>
  <c r="F173" i="5"/>
  <c r="E173" i="5" s="1"/>
  <c r="D173" i="5"/>
  <c r="F172" i="5"/>
  <c r="E172" i="5" s="1"/>
  <c r="T172" i="5" s="1"/>
  <c r="D172" i="5"/>
  <c r="F171" i="5"/>
  <c r="E171" i="5" s="1"/>
  <c r="D171" i="5"/>
  <c r="F170" i="5"/>
  <c r="E170" i="5" s="1"/>
  <c r="T170" i="5" s="1"/>
  <c r="D170" i="5"/>
  <c r="F169" i="5"/>
  <c r="E169" i="5" s="1"/>
  <c r="D169" i="5"/>
  <c r="F168" i="5"/>
  <c r="E168" i="5" s="1"/>
  <c r="D168" i="5"/>
  <c r="F167" i="5"/>
  <c r="E167" i="5" s="1"/>
  <c r="D167" i="5"/>
  <c r="F166" i="5"/>
  <c r="E166" i="5" s="1"/>
  <c r="D166" i="5"/>
  <c r="F163" i="5"/>
  <c r="E163" i="5" s="1"/>
  <c r="D163" i="5"/>
  <c r="F162" i="5"/>
  <c r="E162" i="5" s="1"/>
  <c r="D162" i="5"/>
  <c r="F161" i="5"/>
  <c r="E161" i="5" s="1"/>
  <c r="D161" i="5"/>
  <c r="F160" i="5"/>
  <c r="E160" i="5" s="1"/>
  <c r="D160" i="5"/>
  <c r="F159" i="5"/>
  <c r="E159" i="5" s="1"/>
  <c r="D159" i="5"/>
  <c r="F158" i="5"/>
  <c r="E158" i="5" s="1"/>
  <c r="D158" i="5"/>
  <c r="F155" i="5"/>
  <c r="E155" i="5" s="1"/>
  <c r="T155" i="5" s="1"/>
  <c r="D155" i="5"/>
  <c r="F154" i="5"/>
  <c r="E154" i="5" s="1"/>
  <c r="T154" i="5" s="1"/>
  <c r="D154" i="5"/>
  <c r="F153" i="5"/>
  <c r="E153" i="5" s="1"/>
  <c r="T153" i="5" s="1"/>
  <c r="D153" i="5"/>
  <c r="F152" i="5"/>
  <c r="E152" i="5" s="1"/>
  <c r="D152" i="5"/>
  <c r="F151" i="5"/>
  <c r="E151" i="5" s="1"/>
  <c r="D151" i="5"/>
  <c r="F148" i="5"/>
  <c r="E148" i="5" s="1"/>
  <c r="D148" i="5"/>
  <c r="F147" i="5"/>
  <c r="E147" i="5" s="1"/>
  <c r="T147" i="5" s="1"/>
  <c r="D147" i="5"/>
  <c r="F146" i="5"/>
  <c r="E146" i="5" s="1"/>
  <c r="D146" i="5"/>
  <c r="U146" i="5" s="1"/>
  <c r="F145" i="5"/>
  <c r="E145" i="5" s="1"/>
  <c r="T145" i="5" s="1"/>
  <c r="D145" i="5"/>
  <c r="F144" i="5"/>
  <c r="E144" i="5" s="1"/>
  <c r="D144" i="5"/>
  <c r="U144" i="5" s="1"/>
  <c r="F143" i="5"/>
  <c r="E143" i="5" s="1"/>
  <c r="T143" i="5" s="1"/>
  <c r="D143" i="5"/>
  <c r="F142" i="5"/>
  <c r="E142" i="5" s="1"/>
  <c r="D142" i="5"/>
  <c r="F141" i="5"/>
  <c r="E141" i="5" s="1"/>
  <c r="T141" i="5" s="1"/>
  <c r="D141" i="5"/>
  <c r="U141" i="5" s="1"/>
  <c r="F140" i="5"/>
  <c r="E140" i="5" s="1"/>
  <c r="D140" i="5"/>
  <c r="F139" i="5"/>
  <c r="E139" i="5" s="1"/>
  <c r="T139" i="5" s="1"/>
  <c r="D139" i="5"/>
  <c r="U139" i="5" s="1"/>
  <c r="F138" i="5"/>
  <c r="E138" i="5" s="1"/>
  <c r="D138" i="5"/>
  <c r="F137" i="5"/>
  <c r="E137" i="5" s="1"/>
  <c r="T137" i="5" s="1"/>
  <c r="D137" i="5"/>
  <c r="F136" i="5"/>
  <c r="E136" i="5" s="1"/>
  <c r="T136" i="5" s="1"/>
  <c r="D136" i="5"/>
  <c r="F135" i="5"/>
  <c r="E135" i="5" s="1"/>
  <c r="T135" i="5" s="1"/>
  <c r="D135" i="5"/>
  <c r="F134" i="5"/>
  <c r="E134" i="5" s="1"/>
  <c r="D134" i="5"/>
  <c r="F133" i="5"/>
  <c r="E133" i="5" s="1"/>
  <c r="D133" i="5"/>
  <c r="U133" i="5" s="1"/>
  <c r="F132" i="5"/>
  <c r="E132" i="5" s="1"/>
  <c r="T132" i="5" s="1"/>
  <c r="D132" i="5"/>
  <c r="F131" i="5"/>
  <c r="E131" i="5" s="1"/>
  <c r="D131" i="5"/>
  <c r="F130" i="5"/>
  <c r="E130" i="5" s="1"/>
  <c r="D130" i="5"/>
  <c r="U130" i="5" s="1"/>
  <c r="F127" i="5"/>
  <c r="E127" i="5" s="1"/>
  <c r="T127" i="5" s="1"/>
  <c r="D127" i="5"/>
  <c r="F126" i="5"/>
  <c r="E126" i="5" s="1"/>
  <c r="D126" i="5"/>
  <c r="F125" i="5"/>
  <c r="E125" i="5" s="1"/>
  <c r="T125" i="5" s="1"/>
  <c r="D125" i="5"/>
  <c r="F124" i="5"/>
  <c r="E124" i="5" s="1"/>
  <c r="D124" i="5"/>
  <c r="F123" i="5"/>
  <c r="E123" i="5" s="1"/>
  <c r="D123" i="5"/>
  <c r="F120" i="5"/>
  <c r="E120" i="5" s="1"/>
  <c r="D120" i="5"/>
  <c r="T120" i="5" s="1"/>
  <c r="F119" i="5"/>
  <c r="E119" i="5" s="1"/>
  <c r="T119" i="5" s="1"/>
  <c r="D119" i="5"/>
  <c r="U119" i="5" s="1"/>
  <c r="F118" i="5"/>
  <c r="E118" i="5" s="1"/>
  <c r="D118" i="5"/>
  <c r="F115" i="5"/>
  <c r="U115" i="5" s="1"/>
  <c r="D115" i="5"/>
  <c r="F114" i="5"/>
  <c r="E114" i="5" s="1"/>
  <c r="D114" i="5"/>
  <c r="T114" i="5" s="1"/>
  <c r="F113" i="5"/>
  <c r="E113" i="5" s="1"/>
  <c r="D113" i="5"/>
  <c r="F112" i="5"/>
  <c r="E112" i="5" s="1"/>
  <c r="D112" i="5"/>
  <c r="F111" i="5"/>
  <c r="E111" i="5" s="1"/>
  <c r="T111" i="5" s="1"/>
  <c r="D111" i="5"/>
  <c r="U111" i="5" s="1"/>
  <c r="F110" i="5"/>
  <c r="E110" i="5" s="1"/>
  <c r="T110" i="5" s="1"/>
  <c r="D110" i="5"/>
  <c r="F109" i="5"/>
  <c r="E109" i="5" s="1"/>
  <c r="T109" i="5" s="1"/>
  <c r="D109" i="5"/>
  <c r="U109" i="5" s="1"/>
  <c r="F108" i="5"/>
  <c r="E108" i="5" s="1"/>
  <c r="D108" i="5"/>
  <c r="F107" i="5"/>
  <c r="E107" i="5" s="1"/>
  <c r="T107" i="5" s="1"/>
  <c r="D107" i="5"/>
  <c r="F106" i="5"/>
  <c r="E106" i="5" s="1"/>
  <c r="D106" i="5"/>
  <c r="F105" i="5"/>
  <c r="E105" i="5" s="1"/>
  <c r="T105" i="5" s="1"/>
  <c r="D105" i="5"/>
  <c r="F104" i="5"/>
  <c r="E104" i="5" s="1"/>
  <c r="D104" i="5"/>
  <c r="F103" i="5"/>
  <c r="E103" i="5" s="1"/>
  <c r="D103" i="5"/>
  <c r="U103" i="5" s="1"/>
  <c r="F100" i="5"/>
  <c r="E100" i="5" s="1"/>
  <c r="D100" i="5"/>
  <c r="U100" i="5" s="1"/>
  <c r="F99" i="5"/>
  <c r="E99" i="5" s="1"/>
  <c r="D99" i="5"/>
  <c r="F98" i="5"/>
  <c r="E98" i="5" s="1"/>
  <c r="D98" i="5"/>
  <c r="U98" i="5" s="1"/>
  <c r="F97" i="5"/>
  <c r="E97" i="5" s="1"/>
  <c r="T97" i="5" s="1"/>
  <c r="D97" i="5"/>
  <c r="F96" i="5"/>
  <c r="E96" i="5" s="1"/>
  <c r="D96" i="5"/>
  <c r="F95" i="5"/>
  <c r="E95" i="5" s="1"/>
  <c r="T95" i="5" s="1"/>
  <c r="D95" i="5"/>
  <c r="F94" i="5"/>
  <c r="E94" i="5" s="1"/>
  <c r="T94" i="5" s="1"/>
  <c r="D94" i="5"/>
  <c r="F93" i="5"/>
  <c r="E93" i="5" s="1"/>
  <c r="D93" i="5"/>
  <c r="U93" i="5" s="1"/>
  <c r="F92" i="5"/>
  <c r="E92" i="5" s="1"/>
  <c r="D92" i="5"/>
  <c r="F91" i="5"/>
  <c r="E91" i="5" s="1"/>
  <c r="D91" i="5"/>
  <c r="F88" i="5"/>
  <c r="E88" i="5" s="1"/>
  <c r="D88" i="5"/>
  <c r="D89" i="5" s="1"/>
  <c r="F85" i="5"/>
  <c r="E85" i="5"/>
  <c r="D85" i="5"/>
  <c r="F84" i="5"/>
  <c r="E84" i="5" s="1"/>
  <c r="T84" i="5" s="1"/>
  <c r="D84" i="5"/>
  <c r="F83" i="5"/>
  <c r="E83" i="5" s="1"/>
  <c r="D83" i="5"/>
  <c r="F82" i="5"/>
  <c r="E82" i="5" s="1"/>
  <c r="D82" i="5"/>
  <c r="F79" i="5"/>
  <c r="E79" i="5" s="1"/>
  <c r="D79" i="5"/>
  <c r="U79" i="5" s="1"/>
  <c r="F78" i="5"/>
  <c r="E78" i="5" s="1"/>
  <c r="D78" i="5"/>
  <c r="U78" i="5" s="1"/>
  <c r="F77" i="5"/>
  <c r="E77" i="5" s="1"/>
  <c r="T77" i="5" s="1"/>
  <c r="D77" i="5"/>
  <c r="F76" i="5"/>
  <c r="E76" i="5" s="1"/>
  <c r="D76" i="5"/>
  <c r="D80" i="5" s="1"/>
  <c r="F75" i="5"/>
  <c r="E75" i="5" s="1"/>
  <c r="D75" i="5"/>
  <c r="F72" i="5"/>
  <c r="E72" i="5" s="1"/>
  <c r="D72" i="5"/>
  <c r="F71" i="5"/>
  <c r="E71" i="5"/>
  <c r="D71" i="5"/>
  <c r="F70" i="5"/>
  <c r="E70" i="5" s="1"/>
  <c r="D70" i="5"/>
  <c r="U70" i="5" s="1"/>
  <c r="F69" i="5"/>
  <c r="E69" i="5" s="1"/>
  <c r="D69" i="5"/>
  <c r="D73" i="5" s="1"/>
  <c r="F68" i="5"/>
  <c r="E68" i="5" s="1"/>
  <c r="D68" i="5"/>
  <c r="F67" i="5"/>
  <c r="E67" i="5" s="1"/>
  <c r="D67" i="5"/>
  <c r="F64" i="5"/>
  <c r="E64" i="5" s="1"/>
  <c r="T64" i="5" s="1"/>
  <c r="D64" i="5"/>
  <c r="F63" i="5"/>
  <c r="E63" i="5" s="1"/>
  <c r="T63" i="5" s="1"/>
  <c r="D63" i="5"/>
  <c r="F62" i="5"/>
  <c r="E62" i="5" s="1"/>
  <c r="D62" i="5"/>
  <c r="F61" i="5"/>
  <c r="D61" i="5"/>
  <c r="F60" i="5"/>
  <c r="E60" i="5" s="1"/>
  <c r="T60" i="5" s="1"/>
  <c r="D60" i="5"/>
  <c r="F59" i="5"/>
  <c r="E59" i="5" s="1"/>
  <c r="D59" i="5"/>
  <c r="F56" i="5"/>
  <c r="E56" i="5" s="1"/>
  <c r="D56" i="5"/>
  <c r="F55" i="5"/>
  <c r="E55" i="5" s="1"/>
  <c r="E57" i="5" s="1"/>
  <c r="D55" i="5"/>
  <c r="D57" i="5" s="1"/>
  <c r="F52" i="5"/>
  <c r="E52" i="5"/>
  <c r="D52" i="5"/>
  <c r="F51" i="5"/>
  <c r="E51" i="5" s="1"/>
  <c r="D51" i="5"/>
  <c r="F50" i="5"/>
  <c r="E50" i="5" s="1"/>
  <c r="D50" i="5"/>
  <c r="T50" i="5" s="1"/>
  <c r="F49" i="5"/>
  <c r="E49" i="5"/>
  <c r="T49" i="5" s="1"/>
  <c r="D49" i="5"/>
  <c r="F48" i="5"/>
  <c r="E48" i="5" s="1"/>
  <c r="D48" i="5"/>
  <c r="F47" i="5"/>
  <c r="E47" i="5" s="1"/>
  <c r="D47" i="5"/>
  <c r="F46" i="5"/>
  <c r="E46" i="5" s="1"/>
  <c r="T46" i="5" s="1"/>
  <c r="D46" i="5"/>
  <c r="F45" i="5"/>
  <c r="E45" i="5" s="1"/>
  <c r="D45" i="5"/>
  <c r="F44" i="5"/>
  <c r="D44" i="5"/>
  <c r="U44" i="5" s="1"/>
  <c r="F41" i="5"/>
  <c r="E41" i="5" s="1"/>
  <c r="T41" i="5" s="1"/>
  <c r="D41" i="5"/>
  <c r="F40" i="5"/>
  <c r="E40" i="5" s="1"/>
  <c r="D40" i="5"/>
  <c r="F39" i="5"/>
  <c r="E39" i="5" s="1"/>
  <c r="D39" i="5"/>
  <c r="F38" i="5"/>
  <c r="U38" i="5" s="1"/>
  <c r="E38" i="5"/>
  <c r="T38" i="5" s="1"/>
  <c r="D38" i="5"/>
  <c r="F37" i="5"/>
  <c r="E37" i="5" s="1"/>
  <c r="E42" i="5" s="1"/>
  <c r="T42" i="5" s="1"/>
  <c r="D37" i="5"/>
  <c r="D42" i="5" s="1"/>
  <c r="F34" i="5"/>
  <c r="E34" i="5" s="1"/>
  <c r="D34" i="5"/>
  <c r="F33" i="5"/>
  <c r="E33" i="5" s="1"/>
  <c r="T33" i="5" s="1"/>
  <c r="D33" i="5"/>
  <c r="F32" i="5"/>
  <c r="E32" i="5"/>
  <c r="D32" i="5"/>
  <c r="F31" i="5"/>
  <c r="E31" i="5" s="1"/>
  <c r="T31" i="5" s="1"/>
  <c r="D31" i="5"/>
  <c r="F30" i="5"/>
  <c r="E30" i="5" s="1"/>
  <c r="T30" i="5" s="1"/>
  <c r="D30" i="5"/>
  <c r="F29" i="5"/>
  <c r="E29" i="5" s="1"/>
  <c r="T29" i="5" s="1"/>
  <c r="D29" i="5"/>
  <c r="F28" i="5"/>
  <c r="E28" i="5" s="1"/>
  <c r="D28" i="5"/>
  <c r="D35" i="5" s="1"/>
  <c r="F25" i="5"/>
  <c r="E25" i="5" s="1"/>
  <c r="T25" i="5" s="1"/>
  <c r="D25" i="5"/>
  <c r="F24" i="5"/>
  <c r="E24" i="5" s="1"/>
  <c r="T24" i="5" s="1"/>
  <c r="D24" i="5"/>
  <c r="F23" i="5"/>
  <c r="E23" i="5" s="1"/>
  <c r="T23" i="5" s="1"/>
  <c r="D23" i="5"/>
  <c r="F22" i="5"/>
  <c r="E22" i="5" s="1"/>
  <c r="T22" i="5" s="1"/>
  <c r="D22" i="5"/>
  <c r="F21" i="5"/>
  <c r="U21" i="5" s="1"/>
  <c r="E21" i="5"/>
  <c r="D21" i="5"/>
  <c r="F20" i="5"/>
  <c r="E20" i="5" s="1"/>
  <c r="D20" i="5"/>
  <c r="T20" i="5" s="1"/>
  <c r="F17" i="5"/>
  <c r="E17" i="5" s="1"/>
  <c r="D17" i="5"/>
  <c r="F16" i="5"/>
  <c r="E16" i="5"/>
  <c r="D16" i="5"/>
  <c r="D10" i="5"/>
  <c r="F10" i="5"/>
  <c r="E10" i="5" s="1"/>
  <c r="D11" i="5"/>
  <c r="E11" i="5"/>
  <c r="T11" i="5" s="1"/>
  <c r="F11" i="5"/>
  <c r="D12" i="5"/>
  <c r="E12" i="5"/>
  <c r="F12" i="5"/>
  <c r="U12" i="5" s="1"/>
  <c r="D13" i="5"/>
  <c r="F13" i="5"/>
  <c r="E13" i="5" s="1"/>
  <c r="F9" i="5"/>
  <c r="E9" i="5" s="1"/>
  <c r="T9" i="5" s="1"/>
  <c r="D9" i="5"/>
  <c r="D18" i="5"/>
  <c r="U379" i="5"/>
  <c r="U378" i="5"/>
  <c r="U376" i="5"/>
  <c r="T376" i="5"/>
  <c r="T374" i="5"/>
  <c r="U374" i="5"/>
  <c r="U372" i="5"/>
  <c r="T372" i="5"/>
  <c r="U371" i="5"/>
  <c r="U369" i="5"/>
  <c r="U368" i="5"/>
  <c r="T368" i="5"/>
  <c r="T366" i="5"/>
  <c r="U366" i="5"/>
  <c r="U361" i="5"/>
  <c r="U360" i="5"/>
  <c r="T360" i="5"/>
  <c r="U358" i="5"/>
  <c r="T358" i="5"/>
  <c r="T357" i="5"/>
  <c r="U357" i="5"/>
  <c r="U355" i="5"/>
  <c r="T354" i="5"/>
  <c r="U353" i="5"/>
  <c r="U347" i="5"/>
  <c r="U346" i="5"/>
  <c r="T346" i="5"/>
  <c r="T344" i="5"/>
  <c r="U342" i="5"/>
  <c r="U338" i="5"/>
  <c r="U335" i="5"/>
  <c r="U333" i="5"/>
  <c r="U325" i="5"/>
  <c r="U324" i="5"/>
  <c r="T324" i="5"/>
  <c r="U323" i="5"/>
  <c r="U319" i="5"/>
  <c r="U314" i="5"/>
  <c r="T314" i="5"/>
  <c r="U313" i="5"/>
  <c r="U308" i="5"/>
  <c r="T308" i="5"/>
  <c r="U306" i="5"/>
  <c r="T306" i="5"/>
  <c r="U302" i="5"/>
  <c r="U301" i="5"/>
  <c r="U299" i="5"/>
  <c r="U297" i="5"/>
  <c r="T297" i="5"/>
  <c r="U293" i="5"/>
  <c r="T292" i="5"/>
  <c r="U291" i="5"/>
  <c r="U286" i="5"/>
  <c r="T286" i="5"/>
  <c r="U284" i="5"/>
  <c r="U281" i="5"/>
  <c r="T280" i="5"/>
  <c r="U280" i="5"/>
  <c r="T278" i="5"/>
  <c r="U276" i="5"/>
  <c r="T276" i="5"/>
  <c r="U275" i="5"/>
  <c r="U274" i="5"/>
  <c r="U273" i="5"/>
  <c r="T262" i="5"/>
  <c r="U259" i="5"/>
  <c r="U254" i="5"/>
  <c r="D256" i="5"/>
  <c r="U252" i="5"/>
  <c r="U249" i="5"/>
  <c r="T248" i="5"/>
  <c r="U246" i="5"/>
  <c r="T246" i="5"/>
  <c r="U244" i="5"/>
  <c r="T244" i="5"/>
  <c r="U240" i="5"/>
  <c r="T240" i="5"/>
  <c r="U239" i="5"/>
  <c r="U238" i="5"/>
  <c r="T238" i="5"/>
  <c r="T236" i="5"/>
  <c r="U236" i="5"/>
  <c r="U235" i="5"/>
  <c r="U232" i="5"/>
  <c r="D233" i="5"/>
  <c r="U226" i="5"/>
  <c r="T226" i="5"/>
  <c r="U225" i="5"/>
  <c r="T224" i="5"/>
  <c r="U219" i="5"/>
  <c r="U218" i="5"/>
  <c r="U217" i="5"/>
  <c r="U216" i="5"/>
  <c r="T216" i="5"/>
  <c r="U213" i="5"/>
  <c r="U208" i="5"/>
  <c r="T206" i="5"/>
  <c r="U205" i="5"/>
  <c r="T200" i="5"/>
  <c r="U197" i="5"/>
  <c r="U196" i="5"/>
  <c r="T196" i="5"/>
  <c r="T190" i="5"/>
  <c r="U188" i="5"/>
  <c r="T188" i="5"/>
  <c r="U184" i="5"/>
  <c r="T184" i="5"/>
  <c r="U183" i="5"/>
  <c r="U179" i="5"/>
  <c r="T178" i="5"/>
  <c r="U172" i="5"/>
  <c r="U168" i="5"/>
  <c r="T168" i="5"/>
  <c r="U167" i="5"/>
  <c r="U163" i="5"/>
  <c r="U160" i="5"/>
  <c r="T158" i="5"/>
  <c r="U158" i="5"/>
  <c r="U152" i="5"/>
  <c r="U143" i="5"/>
  <c r="U142" i="5"/>
  <c r="T142" i="5"/>
  <c r="T140" i="5"/>
  <c r="U138" i="5"/>
  <c r="T138" i="5"/>
  <c r="T130" i="5"/>
  <c r="T126" i="5"/>
  <c r="U112" i="5"/>
  <c r="T112" i="5"/>
  <c r="T106" i="5"/>
  <c r="T100" i="5"/>
  <c r="T98" i="5"/>
  <c r="T96" i="5"/>
  <c r="E89" i="5"/>
  <c r="U84" i="5"/>
  <c r="U76" i="5"/>
  <c r="T68" i="5"/>
  <c r="U56" i="5"/>
  <c r="T56" i="5"/>
  <c r="U51" i="5"/>
  <c r="U48" i="5"/>
  <c r="T40" i="5"/>
  <c r="T32" i="5"/>
  <c r="U17" i="5"/>
  <c r="V284" i="5" l="1"/>
  <c r="V29" i="5"/>
  <c r="U10" i="5"/>
  <c r="T78" i="5"/>
  <c r="V78" i="5" s="1"/>
  <c r="T146" i="5"/>
  <c r="U262" i="5"/>
  <c r="U345" i="5"/>
  <c r="F53" i="5"/>
  <c r="U49" i="5"/>
  <c r="T113" i="5"/>
  <c r="V113" i="5" s="1"/>
  <c r="U136" i="5"/>
  <c r="T161" i="5"/>
  <c r="T181" i="5"/>
  <c r="E228" i="5"/>
  <c r="U283" i="5"/>
  <c r="T301" i="5"/>
  <c r="V301" i="5" s="1"/>
  <c r="T309" i="5"/>
  <c r="V309" i="5" s="1"/>
  <c r="U322" i="5"/>
  <c r="U337" i="5"/>
  <c r="T370" i="5"/>
  <c r="U237" i="5"/>
  <c r="V345" i="5"/>
  <c r="U110" i="5"/>
  <c r="U147" i="5"/>
  <c r="U189" i="5"/>
  <c r="U206" i="5"/>
  <c r="U248" i="5"/>
  <c r="U267" i="5"/>
  <c r="U326" i="5"/>
  <c r="T13" i="5"/>
  <c r="V13" i="5" s="1"/>
  <c r="U31" i="5"/>
  <c r="T72" i="5"/>
  <c r="T103" i="5"/>
  <c r="T123" i="5"/>
  <c r="T162" i="5"/>
  <c r="U231" i="5"/>
  <c r="T243" i="5"/>
  <c r="U264" i="5"/>
  <c r="T310" i="5"/>
  <c r="F380" i="5"/>
  <c r="D53" i="5"/>
  <c r="F339" i="5"/>
  <c r="U375" i="5"/>
  <c r="V24" i="5"/>
  <c r="U75" i="5"/>
  <c r="U175" i="5"/>
  <c r="U23" i="5"/>
  <c r="U24" i="5"/>
  <c r="V112" i="5"/>
  <c r="V138" i="5"/>
  <c r="U153" i="5"/>
  <c r="U321" i="5"/>
  <c r="U32" i="5"/>
  <c r="T51" i="5"/>
  <c r="T104" i="5"/>
  <c r="E115" i="5"/>
  <c r="T115" i="5" s="1"/>
  <c r="T124" i="5"/>
  <c r="T163" i="5"/>
  <c r="U171" i="5"/>
  <c r="T183" i="5"/>
  <c r="T217" i="5"/>
  <c r="V217" i="5" s="1"/>
  <c r="U305" i="5"/>
  <c r="U311" i="5"/>
  <c r="U351" i="5"/>
  <c r="T148" i="5"/>
  <c r="V148" i="5" s="1"/>
  <c r="T166" i="5"/>
  <c r="T189" i="5"/>
  <c r="V252" i="5"/>
  <c r="T333" i="5"/>
  <c r="U354" i="5"/>
  <c r="U359" i="5"/>
  <c r="U367" i="5"/>
  <c r="D116" i="5"/>
  <c r="U154" i="5"/>
  <c r="U195" i="5"/>
  <c r="U278" i="5"/>
  <c r="U159" i="5"/>
  <c r="V367" i="5"/>
  <c r="U29" i="5"/>
  <c r="U95" i="5"/>
  <c r="D121" i="5"/>
  <c r="U269" i="5"/>
  <c r="U227" i="5"/>
  <c r="U255" i="5"/>
  <c r="V308" i="5"/>
  <c r="U336" i="5"/>
  <c r="T47" i="5"/>
  <c r="U61" i="5"/>
  <c r="T69" i="5"/>
  <c r="T83" i="5"/>
  <c r="T92" i="5"/>
  <c r="T133" i="5"/>
  <c r="V133" i="5" s="1"/>
  <c r="U253" i="5"/>
  <c r="T275" i="5"/>
  <c r="U294" i="5"/>
  <c r="T342" i="5"/>
  <c r="U258" i="5"/>
  <c r="T99" i="5"/>
  <c r="U33" i="5"/>
  <c r="U125" i="5"/>
  <c r="U270" i="5"/>
  <c r="F26" i="5"/>
  <c r="T48" i="5"/>
  <c r="T70" i="5"/>
  <c r="T93" i="5"/>
  <c r="V93" i="5" s="1"/>
  <c r="T134" i="5"/>
  <c r="T152" i="5"/>
  <c r="U193" i="5"/>
  <c r="T213" i="5"/>
  <c r="U241" i="5"/>
  <c r="U247" i="5"/>
  <c r="T335" i="5"/>
  <c r="U214" i="5"/>
  <c r="U40" i="5"/>
  <c r="U200" i="5"/>
  <c r="F271" i="5"/>
  <c r="U344" i="5"/>
  <c r="T10" i="5"/>
  <c r="U22" i="5"/>
  <c r="U194" i="5"/>
  <c r="E295" i="5"/>
  <c r="T295" i="5" s="1"/>
  <c r="V107" i="5"/>
  <c r="E191" i="5"/>
  <c r="V255" i="5"/>
  <c r="T330" i="5"/>
  <c r="E101" i="5"/>
  <c r="V115" i="5"/>
  <c r="E86" i="5"/>
  <c r="T82" i="5"/>
  <c r="V197" i="5"/>
  <c r="V141" i="5"/>
  <c r="E35" i="5"/>
  <c r="T35" i="5" s="1"/>
  <c r="T167" i="5"/>
  <c r="E176" i="5"/>
  <c r="V299" i="5"/>
  <c r="E26" i="5"/>
  <c r="U20" i="5"/>
  <c r="U41" i="5"/>
  <c r="U68" i="5"/>
  <c r="T89" i="5"/>
  <c r="U97" i="5"/>
  <c r="E121" i="5"/>
  <c r="T121" i="5" s="1"/>
  <c r="T144" i="5"/>
  <c r="F156" i="5"/>
  <c r="U155" i="5"/>
  <c r="V168" i="5"/>
  <c r="T180" i="5"/>
  <c r="U185" i="5"/>
  <c r="U190" i="5"/>
  <c r="U204" i="5"/>
  <c r="U370" i="5"/>
  <c r="U25" i="5"/>
  <c r="T91" i="5"/>
  <c r="V111" i="5"/>
  <c r="U135" i="5"/>
  <c r="U173" i="5"/>
  <c r="U180" i="5"/>
  <c r="V244" i="5"/>
  <c r="E44" i="5"/>
  <c r="E61" i="5"/>
  <c r="T61" i="5" s="1"/>
  <c r="E193" i="5"/>
  <c r="T193" i="5" s="1"/>
  <c r="E253" i="5"/>
  <c r="T253" i="5" s="1"/>
  <c r="E283" i="5"/>
  <c r="T283" i="5" s="1"/>
  <c r="E311" i="5"/>
  <c r="E371" i="5"/>
  <c r="T371" i="5" s="1"/>
  <c r="T279" i="5"/>
  <c r="T79" i="5"/>
  <c r="U174" i="5"/>
  <c r="U45" i="5"/>
  <c r="U120" i="5"/>
  <c r="D164" i="5"/>
  <c r="U170" i="5"/>
  <c r="U316" i="5"/>
  <c r="E312" i="5"/>
  <c r="T312" i="5" s="1"/>
  <c r="U312" i="5"/>
  <c r="U113" i="5"/>
  <c r="T21" i="5"/>
  <c r="U107" i="5"/>
  <c r="U222" i="5"/>
  <c r="T231" i="5"/>
  <c r="U282" i="5"/>
  <c r="E356" i="5"/>
  <c r="T356" i="5" s="1"/>
  <c r="U356" i="5"/>
  <c r="V354" i="5"/>
  <c r="U72" i="5"/>
  <c r="U99" i="5"/>
  <c r="U245" i="5"/>
  <c r="F35" i="5"/>
  <c r="U35" i="5" s="1"/>
  <c r="U46" i="5"/>
  <c r="U62" i="5"/>
  <c r="F73" i="5"/>
  <c r="U73" i="5" s="1"/>
  <c r="U137" i="5"/>
  <c r="T171" i="5"/>
  <c r="V188" i="5"/>
  <c r="U215" i="5"/>
  <c r="U310" i="5"/>
  <c r="U350" i="5"/>
  <c r="V358" i="5"/>
  <c r="V56" i="5"/>
  <c r="D176" i="5"/>
  <c r="T176" i="5" s="1"/>
  <c r="T75" i="5"/>
  <c r="U94" i="5"/>
  <c r="U124" i="5"/>
  <c r="U198" i="5"/>
  <c r="T247" i="5"/>
  <c r="V130" i="5"/>
  <c r="U47" i="5"/>
  <c r="U162" i="5"/>
  <c r="V276" i="5"/>
  <c r="F348" i="5"/>
  <c r="E362" i="5"/>
  <c r="T362" i="5" s="1"/>
  <c r="U362" i="5"/>
  <c r="U60" i="5"/>
  <c r="U140" i="5"/>
  <c r="U260" i="5"/>
  <c r="U30" i="5"/>
  <c r="U64" i="5"/>
  <c r="V84" i="5"/>
  <c r="U134" i="5"/>
  <c r="U148" i="5"/>
  <c r="E305" i="5"/>
  <c r="T305" i="5" s="1"/>
  <c r="V305" i="5" s="1"/>
  <c r="T17" i="5"/>
  <c r="V17" i="5" s="1"/>
  <c r="T16" i="5"/>
  <c r="U16" i="5"/>
  <c r="F18" i="5"/>
  <c r="U18" i="5" s="1"/>
  <c r="E18" i="5"/>
  <c r="T18" i="5" s="1"/>
  <c r="U13" i="5"/>
  <c r="T12" i="5"/>
  <c r="V12" i="5" s="1"/>
  <c r="U11" i="5"/>
  <c r="V119" i="5"/>
  <c r="V109" i="5"/>
  <c r="V22" i="5"/>
  <c r="V147" i="5"/>
  <c r="V110" i="5"/>
  <c r="V23" i="5"/>
  <c r="V31" i="5"/>
  <c r="V89" i="5"/>
  <c r="V97" i="5"/>
  <c r="D14" i="5"/>
  <c r="D128" i="5"/>
  <c r="T131" i="5"/>
  <c r="D149" i="5"/>
  <c r="T159" i="5"/>
  <c r="E164" i="5"/>
  <c r="V216" i="5"/>
  <c r="E14" i="5"/>
  <c r="V38" i="5"/>
  <c r="V70" i="5"/>
  <c r="D86" i="5"/>
  <c r="F116" i="5"/>
  <c r="E128" i="5"/>
  <c r="T182" i="5"/>
  <c r="F250" i="5"/>
  <c r="V274" i="5"/>
  <c r="E116" i="5"/>
  <c r="T116" i="5" s="1"/>
  <c r="F14" i="5"/>
  <c r="E73" i="5"/>
  <c r="T73" i="5" s="1"/>
  <c r="T76" i="5"/>
  <c r="U91" i="5"/>
  <c r="U105" i="5"/>
  <c r="U114" i="5"/>
  <c r="U123" i="5"/>
  <c r="V125" i="5"/>
  <c r="F128" i="5"/>
  <c r="U131" i="5"/>
  <c r="V136" i="5"/>
  <c r="V227" i="5"/>
  <c r="V144" i="5"/>
  <c r="T108" i="5"/>
  <c r="V142" i="5"/>
  <c r="T186" i="5"/>
  <c r="T207" i="5"/>
  <c r="V270" i="5"/>
  <c r="D26" i="5"/>
  <c r="T28" i="5"/>
  <c r="T37" i="5"/>
  <c r="V47" i="5"/>
  <c r="U52" i="5"/>
  <c r="T52" i="5"/>
  <c r="D65" i="5"/>
  <c r="U63" i="5"/>
  <c r="T67" i="5"/>
  <c r="T88" i="5"/>
  <c r="U96" i="5"/>
  <c r="V98" i="5"/>
  <c r="D101" i="5"/>
  <c r="T101" i="5" s="1"/>
  <c r="U106" i="5"/>
  <c r="U108" i="5"/>
  <c r="F121" i="5"/>
  <c r="U126" i="5"/>
  <c r="E149" i="5"/>
  <c r="V139" i="5"/>
  <c r="T169" i="5"/>
  <c r="D191" i="5"/>
  <c r="T191" i="5" s="1"/>
  <c r="U186" i="5"/>
  <c r="U207" i="5"/>
  <c r="V225" i="5"/>
  <c r="V353" i="5"/>
  <c r="T57" i="5"/>
  <c r="V239" i="5"/>
  <c r="F57" i="5"/>
  <c r="U57" i="5" s="1"/>
  <c r="U55" i="5"/>
  <c r="V196" i="5"/>
  <c r="T242" i="5"/>
  <c r="U69" i="5"/>
  <c r="U9" i="5"/>
  <c r="U28" i="5"/>
  <c r="T45" i="5"/>
  <c r="U67" i="5"/>
  <c r="E80" i="5"/>
  <c r="T80" i="5" s="1"/>
  <c r="T118" i="5"/>
  <c r="F149" i="5"/>
  <c r="U149" i="5" s="1"/>
  <c r="U132" i="5"/>
  <c r="U169" i="5"/>
  <c r="V236" i="5"/>
  <c r="V114" i="5"/>
  <c r="T39" i="5"/>
  <c r="V103" i="5"/>
  <c r="E156" i="5"/>
  <c r="T151" i="5"/>
  <c r="V183" i="5"/>
  <c r="U37" i="5"/>
  <c r="F42" i="5"/>
  <c r="U42" i="5" s="1"/>
  <c r="V49" i="5"/>
  <c r="T55" i="5"/>
  <c r="U82" i="5"/>
  <c r="T34" i="5"/>
  <c r="U50" i="5"/>
  <c r="U59" i="5"/>
  <c r="F80" i="5"/>
  <c r="U80" i="5" s="1"/>
  <c r="T85" i="5"/>
  <c r="U92" i="5"/>
  <c r="V94" i="5"/>
  <c r="F101" i="5"/>
  <c r="U104" i="5"/>
  <c r="V140" i="5"/>
  <c r="U161" i="5"/>
  <c r="F164" i="5"/>
  <c r="U178" i="5"/>
  <c r="V187" i="5"/>
  <c r="V208" i="5"/>
  <c r="U39" i="5"/>
  <c r="U88" i="5"/>
  <c r="F89" i="5"/>
  <c r="U89" i="5" s="1"/>
  <c r="V100" i="5"/>
  <c r="U34" i="5"/>
  <c r="V48" i="5"/>
  <c r="T59" i="5"/>
  <c r="U77" i="5"/>
  <c r="U83" i="5"/>
  <c r="U85" i="5"/>
  <c r="V135" i="5"/>
  <c r="V170" i="5"/>
  <c r="V105" i="5"/>
  <c r="U71" i="5"/>
  <c r="V95" i="5"/>
  <c r="V143" i="5"/>
  <c r="V179" i="5"/>
  <c r="V184" i="5"/>
  <c r="D156" i="5"/>
  <c r="U151" i="5"/>
  <c r="V198" i="5"/>
  <c r="V51" i="5"/>
  <c r="T71" i="5"/>
  <c r="T44" i="5"/>
  <c r="T62" i="5"/>
  <c r="U127" i="5"/>
  <c r="V152" i="5"/>
  <c r="V278" i="5"/>
  <c r="V286" i="5"/>
  <c r="F65" i="5"/>
  <c r="V172" i="5"/>
  <c r="V224" i="5"/>
  <c r="V362" i="5"/>
  <c r="V302" i="5"/>
  <c r="E53" i="5"/>
  <c r="T53" i="5" s="1"/>
  <c r="T173" i="5"/>
  <c r="U182" i="5"/>
  <c r="F191" i="5"/>
  <c r="U191" i="5" s="1"/>
  <c r="D220" i="5"/>
  <c r="U242" i="5"/>
  <c r="T261" i="5"/>
  <c r="V291" i="5"/>
  <c r="V297" i="5"/>
  <c r="T300" i="5"/>
  <c r="F330" i="5"/>
  <c r="U330" i="5" s="1"/>
  <c r="U329" i="5"/>
  <c r="F86" i="5"/>
  <c r="F176" i="5"/>
  <c r="E220" i="5"/>
  <c r="T220" i="5" s="1"/>
  <c r="T212" i="5"/>
  <c r="T219" i="5"/>
  <c r="D228" i="5"/>
  <c r="T254" i="5"/>
  <c r="U261" i="5"/>
  <c r="T264" i="5"/>
  <c r="T311" i="5"/>
  <c r="V369" i="5"/>
  <c r="V375" i="5"/>
  <c r="V194" i="5"/>
  <c r="F220" i="5"/>
  <c r="U220" i="5" s="1"/>
  <c r="U118" i="5"/>
  <c r="V163" i="5"/>
  <c r="U166" i="5"/>
  <c r="V175" i="5"/>
  <c r="E210" i="5"/>
  <c r="T210" i="5" s="1"/>
  <c r="U212" i="5"/>
  <c r="U223" i="5"/>
  <c r="E233" i="5"/>
  <c r="T233" i="5" s="1"/>
  <c r="D265" i="5"/>
  <c r="F303" i="5"/>
  <c r="T343" i="5"/>
  <c r="V366" i="5"/>
  <c r="V158" i="5"/>
  <c r="T160" i="5"/>
  <c r="V189" i="5"/>
  <c r="D201" i="5"/>
  <c r="T199" i="5"/>
  <c r="U203" i="5"/>
  <c r="F233" i="5"/>
  <c r="U233" i="5" s="1"/>
  <c r="D250" i="5"/>
  <c r="V240" i="5"/>
  <c r="V243" i="5"/>
  <c r="U343" i="5"/>
  <c r="V185" i="5"/>
  <c r="E201" i="5"/>
  <c r="T201" i="5" s="1"/>
  <c r="U199" i="5"/>
  <c r="V206" i="5"/>
  <c r="V226" i="5"/>
  <c r="V235" i="5"/>
  <c r="V238" i="5"/>
  <c r="V275" i="5"/>
  <c r="U289" i="5"/>
  <c r="V361" i="5"/>
  <c r="U145" i="5"/>
  <c r="V181" i="5"/>
  <c r="F201" i="5"/>
  <c r="U201" i="5" s="1"/>
  <c r="V246" i="5"/>
  <c r="V259" i="5"/>
  <c r="F228" i="5"/>
  <c r="F265" i="5"/>
  <c r="F327" i="5"/>
  <c r="D363" i="5"/>
  <c r="T377" i="5"/>
  <c r="T205" i="5"/>
  <c r="T232" i="5"/>
  <c r="E250" i="5"/>
  <c r="V313" i="5"/>
  <c r="V322" i="5"/>
  <c r="V335" i="5"/>
  <c r="T338" i="5"/>
  <c r="T350" i="5"/>
  <c r="E363" i="5"/>
  <c r="T363" i="5" s="1"/>
  <c r="V374" i="5"/>
  <c r="U377" i="5"/>
  <c r="T223" i="5"/>
  <c r="T249" i="5"/>
  <c r="T268" i="5"/>
  <c r="T277" i="5"/>
  <c r="T285" i="5"/>
  <c r="V293" i="5"/>
  <c r="T298" i="5"/>
  <c r="U300" i="5"/>
  <c r="U320" i="5"/>
  <c r="D348" i="5"/>
  <c r="U268" i="5"/>
  <c r="U277" i="5"/>
  <c r="U285" i="5"/>
  <c r="D287" i="5"/>
  <c r="D303" i="5"/>
  <c r="U298" i="5"/>
  <c r="V325" i="5"/>
  <c r="T334" i="5"/>
  <c r="E348" i="5"/>
  <c r="T341" i="5"/>
  <c r="V378" i="5"/>
  <c r="T218" i="5"/>
  <c r="T245" i="5"/>
  <c r="D271" i="5"/>
  <c r="U271" i="5" s="1"/>
  <c r="V280" i="5"/>
  <c r="T290" i="5"/>
  <c r="T296" i="5"/>
  <c r="T307" i="5"/>
  <c r="D339" i="5"/>
  <c r="U334" i="5"/>
  <c r="T373" i="5"/>
  <c r="F210" i="5"/>
  <c r="U210" i="5" s="1"/>
  <c r="F256" i="5"/>
  <c r="U256" i="5" s="1"/>
  <c r="E271" i="5"/>
  <c r="U279" i="5"/>
  <c r="T282" i="5"/>
  <c r="F287" i="5"/>
  <c r="U290" i="5"/>
  <c r="T294" i="5"/>
  <c r="U296" i="5"/>
  <c r="D317" i="5"/>
  <c r="U307" i="5"/>
  <c r="V326" i="5"/>
  <c r="E339" i="5"/>
  <c r="T332" i="5"/>
  <c r="V347" i="5"/>
  <c r="V360" i="5"/>
  <c r="D380" i="5"/>
  <c r="U373" i="5"/>
  <c r="V379" i="5"/>
  <c r="T214" i="5"/>
  <c r="T230" i="5"/>
  <c r="T241" i="5"/>
  <c r="V357" i="5"/>
  <c r="T222" i="5"/>
  <c r="U230" i="5"/>
  <c r="U263" i="5"/>
  <c r="U292" i="5"/>
  <c r="D327" i="5"/>
  <c r="T352" i="5"/>
  <c r="T209" i="5"/>
  <c r="T237" i="5"/>
  <c r="E265" i="5"/>
  <c r="T273" i="5"/>
  <c r="T281" i="5"/>
  <c r="V315" i="5"/>
  <c r="E327" i="5"/>
  <c r="V324" i="5"/>
  <c r="U352" i="5"/>
  <c r="T329" i="5"/>
  <c r="T365" i="5"/>
  <c r="U365" i="5"/>
  <c r="F363" i="5"/>
  <c r="V306" i="5"/>
  <c r="V310" i="5"/>
  <c r="V314" i="5"/>
  <c r="F317" i="5"/>
  <c r="U317" i="5" s="1"/>
  <c r="V319" i="5"/>
  <c r="V323" i="5"/>
  <c r="V337" i="5"/>
  <c r="V342" i="5"/>
  <c r="V346" i="5"/>
  <c r="V351" i="5"/>
  <c r="V355" i="5"/>
  <c r="V359" i="5"/>
  <c r="V368" i="5"/>
  <c r="V372" i="5"/>
  <c r="V376" i="5"/>
  <c r="U332" i="5"/>
  <c r="U341" i="5"/>
  <c r="T327" i="5" l="1"/>
  <c r="T271" i="5"/>
  <c r="V271" i="5" s="1"/>
  <c r="V316" i="5"/>
  <c r="V258" i="5"/>
  <c r="V154" i="5"/>
  <c r="U121" i="5"/>
  <c r="V40" i="5"/>
  <c r="V262" i="5"/>
  <c r="V200" i="5"/>
  <c r="T287" i="5"/>
  <c r="V336" i="5"/>
  <c r="V247" i="5"/>
  <c r="V370" i="5"/>
  <c r="E303" i="5"/>
  <c r="T228" i="5"/>
  <c r="V231" i="5"/>
  <c r="V213" i="5"/>
  <c r="E287" i="5"/>
  <c r="V321" i="5"/>
  <c r="U303" i="5"/>
  <c r="V68" i="5"/>
  <c r="U101" i="5"/>
  <c r="V146" i="5"/>
  <c r="V356" i="5"/>
  <c r="V267" i="5"/>
  <c r="U380" i="5"/>
  <c r="U339" i="5"/>
  <c r="U348" i="5"/>
  <c r="V295" i="5"/>
  <c r="U156" i="5"/>
  <c r="U26" i="5"/>
  <c r="V10" i="5"/>
  <c r="V269" i="5"/>
  <c r="V312" i="5"/>
  <c r="E317" i="5"/>
  <c r="V204" i="5"/>
  <c r="U176" i="5"/>
  <c r="V195" i="5"/>
  <c r="V20" i="5"/>
  <c r="V33" i="5"/>
  <c r="E256" i="5"/>
  <c r="T256" i="5" s="1"/>
  <c r="V256" i="5" s="1"/>
  <c r="V333" i="5"/>
  <c r="V344" i="5"/>
  <c r="V248" i="5"/>
  <c r="V166" i="5"/>
  <c r="V253" i="5"/>
  <c r="U116" i="5"/>
  <c r="V16" i="5"/>
  <c r="V30" i="5"/>
  <c r="U53" i="5"/>
  <c r="V91" i="5"/>
  <c r="V32" i="5"/>
  <c r="V153" i="5"/>
  <c r="V289" i="5"/>
  <c r="V104" i="5"/>
  <c r="D7" i="5"/>
  <c r="V79" i="5"/>
  <c r="V292" i="5"/>
  <c r="V215" i="5"/>
  <c r="V180" i="5"/>
  <c r="V190" i="5"/>
  <c r="V99" i="5"/>
  <c r="U164" i="5"/>
  <c r="T149" i="5"/>
  <c r="V155" i="5"/>
  <c r="T164" i="5"/>
  <c r="V137" i="5"/>
  <c r="E65" i="5"/>
  <c r="U86" i="5"/>
  <c r="V41" i="5"/>
  <c r="V260" i="5"/>
  <c r="V120" i="5"/>
  <c r="V330" i="5"/>
  <c r="V123" i="5"/>
  <c r="V46" i="5"/>
  <c r="V124" i="5"/>
  <c r="V283" i="5"/>
  <c r="V167" i="5"/>
  <c r="V25" i="5"/>
  <c r="V60" i="5"/>
  <c r="V174" i="5"/>
  <c r="V75" i="5"/>
  <c r="U65" i="5"/>
  <c r="V193" i="5"/>
  <c r="T86" i="5"/>
  <c r="V86" i="5" s="1"/>
  <c r="V61" i="5"/>
  <c r="V371" i="5"/>
  <c r="E380" i="5"/>
  <c r="T380" i="5" s="1"/>
  <c r="T250" i="5"/>
  <c r="V72" i="5"/>
  <c r="V21" i="5"/>
  <c r="T317" i="5"/>
  <c r="T26" i="5"/>
  <c r="V171" i="5"/>
  <c r="U287" i="5"/>
  <c r="V64" i="5"/>
  <c r="V134" i="5"/>
  <c r="V162" i="5"/>
  <c r="V11" i="5"/>
  <c r="T14" i="5"/>
  <c r="V14" i="5" s="1"/>
  <c r="V18" i="5"/>
  <c r="U14" i="5"/>
  <c r="V101" i="5"/>
  <c r="V191" i="5"/>
  <c r="V237" i="5"/>
  <c r="V294" i="5"/>
  <c r="V300" i="5"/>
  <c r="V121" i="5"/>
  <c r="V35" i="5"/>
  <c r="V209" i="5"/>
  <c r="V232" i="5"/>
  <c r="V254" i="5"/>
  <c r="V44" i="5"/>
  <c r="V55" i="5"/>
  <c r="V263" i="5"/>
  <c r="V80" i="5"/>
  <c r="V67" i="5"/>
  <c r="V108" i="5"/>
  <c r="U128" i="5"/>
  <c r="V233" i="5"/>
  <c r="V71" i="5"/>
  <c r="V59" i="5"/>
  <c r="V57" i="5"/>
  <c r="V149" i="5"/>
  <c r="V352" i="5"/>
  <c r="V282" i="5"/>
  <c r="T348" i="5"/>
  <c r="V377" i="5"/>
  <c r="V203" i="5"/>
  <c r="V320" i="5"/>
  <c r="V45" i="5"/>
  <c r="V9" i="5"/>
  <c r="U250" i="5"/>
  <c r="V307" i="5"/>
  <c r="V334" i="5"/>
  <c r="V298" i="5"/>
  <c r="V219" i="5"/>
  <c r="V52" i="5"/>
  <c r="V182" i="5"/>
  <c r="V42" i="5"/>
  <c r="V69" i="5"/>
  <c r="V50" i="5"/>
  <c r="V205" i="5"/>
  <c r="V241" i="5"/>
  <c r="V296" i="5"/>
  <c r="V350" i="5"/>
  <c r="U327" i="5"/>
  <c r="V210" i="5"/>
  <c r="V212" i="5"/>
  <c r="V261" i="5"/>
  <c r="V83" i="5"/>
  <c r="V176" i="5"/>
  <c r="U363" i="5"/>
  <c r="V230" i="5"/>
  <c r="V332" i="5"/>
  <c r="V290" i="5"/>
  <c r="U265" i="5"/>
  <c r="V145" i="5"/>
  <c r="V220" i="5"/>
  <c r="V77" i="5"/>
  <c r="V178" i="5"/>
  <c r="V214" i="5"/>
  <c r="T339" i="5"/>
  <c r="V285" i="5"/>
  <c r="V338" i="5"/>
  <c r="V160" i="5"/>
  <c r="V85" i="5"/>
  <c r="V242" i="5"/>
  <c r="V37" i="5"/>
  <c r="V207" i="5"/>
  <c r="V76" i="5"/>
  <c r="V159" i="5"/>
  <c r="V161" i="5"/>
  <c r="V341" i="5"/>
  <c r="V365" i="5"/>
  <c r="V277" i="5"/>
  <c r="U228" i="5"/>
  <c r="V151" i="5"/>
  <c r="V186" i="5"/>
  <c r="V73" i="5"/>
  <c r="V106" i="5"/>
  <c r="V317" i="5"/>
  <c r="V329" i="5"/>
  <c r="V281" i="5"/>
  <c r="V222" i="5"/>
  <c r="V373" i="5"/>
  <c r="V268" i="5"/>
  <c r="T156" i="5"/>
  <c r="T128" i="5"/>
  <c r="V131" i="5"/>
  <c r="V96" i="5"/>
  <c r="V92" i="5"/>
  <c r="V273" i="5"/>
  <c r="V245" i="5"/>
  <c r="V249" i="5"/>
  <c r="V201" i="5"/>
  <c r="V311" i="5"/>
  <c r="V173" i="5"/>
  <c r="V28" i="5"/>
  <c r="V116" i="5"/>
  <c r="V127" i="5"/>
  <c r="V199" i="5"/>
  <c r="T265" i="5"/>
  <c r="V218" i="5"/>
  <c r="V223" i="5"/>
  <c r="T303" i="5"/>
  <c r="V343" i="5"/>
  <c r="V264" i="5"/>
  <c r="V53" i="5"/>
  <c r="Z53" i="5" s="1"/>
  <c r="V62" i="5"/>
  <c r="V126" i="5"/>
  <c r="V34" i="5"/>
  <c r="V39" i="5"/>
  <c r="V118" i="5"/>
  <c r="V169" i="5"/>
  <c r="V88" i="5"/>
  <c r="V279" i="5"/>
  <c r="V82" i="5"/>
  <c r="V63" i="5"/>
  <c r="V132" i="5"/>
  <c r="F7" i="5"/>
  <c r="E7" i="5" l="1"/>
  <c r="T7" i="5" s="1"/>
  <c r="V7" i="5" s="1"/>
  <c r="V26" i="5"/>
  <c r="V164" i="5"/>
  <c r="T65" i="5"/>
  <c r="V65" i="5" s="1"/>
  <c r="U7" i="5"/>
  <c r="V228" i="5"/>
  <c r="V287" i="5"/>
  <c r="V250" i="5"/>
  <c r="V265" i="5"/>
  <c r="V348" i="5"/>
  <c r="V128" i="5"/>
  <c r="V156" i="5"/>
  <c r="V339" i="5"/>
  <c r="V363" i="5"/>
  <c r="V303" i="5"/>
  <c r="V380" i="5"/>
  <c r="V327" i="5"/>
  <c r="H6" i="4"/>
  <c r="H7" i="4"/>
  <c r="H8" i="4"/>
  <c r="H9" i="4"/>
  <c r="H10" i="4"/>
  <c r="H11" i="4"/>
  <c r="H12" i="4"/>
  <c r="H13" i="4"/>
  <c r="H14" i="4"/>
  <c r="H15" i="4"/>
  <c r="H304" i="4" s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G304" i="4"/>
  <c r="H6" i="3"/>
  <c r="H304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G304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" i="2"/>
  <c r="J299" i="2" l="1"/>
  <c r="E299" i="2"/>
  <c r="D299" i="2"/>
  <c r="J298" i="2"/>
  <c r="H298" i="2"/>
  <c r="H299" i="2" s="1"/>
  <c r="E298" i="2"/>
  <c r="D298" i="2"/>
  <c r="L297" i="2"/>
  <c r="F297" i="2"/>
  <c r="K297" i="2" s="1"/>
  <c r="L296" i="2"/>
  <c r="F296" i="2"/>
  <c r="K296" i="2" s="1"/>
  <c r="L295" i="2"/>
  <c r="F295" i="2"/>
  <c r="K295" i="2" s="1"/>
  <c r="L294" i="2"/>
  <c r="F294" i="2"/>
  <c r="K294" i="2" s="1"/>
  <c r="L293" i="2"/>
  <c r="F293" i="2"/>
  <c r="G293" i="2" s="1"/>
  <c r="L292" i="2"/>
  <c r="F292" i="2"/>
  <c r="G292" i="2" s="1"/>
  <c r="L291" i="2"/>
  <c r="F291" i="2"/>
  <c r="K291" i="2" s="1"/>
  <c r="L290" i="2"/>
  <c r="F290" i="2"/>
  <c r="K290" i="2" s="1"/>
  <c r="L289" i="2"/>
  <c r="K289" i="2"/>
  <c r="G289" i="2"/>
  <c r="F289" i="2"/>
  <c r="L288" i="2"/>
  <c r="F288" i="2"/>
  <c r="K288" i="2" s="1"/>
  <c r="L287" i="2"/>
  <c r="F287" i="2"/>
  <c r="K287" i="2" s="1"/>
  <c r="L286" i="2"/>
  <c r="F286" i="2"/>
  <c r="K286" i="2" s="1"/>
  <c r="L285" i="2"/>
  <c r="F285" i="2"/>
  <c r="G285" i="2" s="1"/>
  <c r="L284" i="2"/>
  <c r="K284" i="2"/>
  <c r="F284" i="2"/>
  <c r="G284" i="2" s="1"/>
  <c r="L283" i="2"/>
  <c r="F283" i="2"/>
  <c r="K283" i="2" s="1"/>
  <c r="L282" i="2"/>
  <c r="F282" i="2"/>
  <c r="K282" i="2" s="1"/>
  <c r="L281" i="2"/>
  <c r="F281" i="2"/>
  <c r="G281" i="2" s="1"/>
  <c r="L280" i="2"/>
  <c r="K280" i="2"/>
  <c r="F280" i="2"/>
  <c r="G280" i="2" s="1"/>
  <c r="L279" i="2"/>
  <c r="F279" i="2"/>
  <c r="K279" i="2" s="1"/>
  <c r="L278" i="2"/>
  <c r="F278" i="2"/>
  <c r="K278" i="2" s="1"/>
  <c r="L277" i="2"/>
  <c r="F277" i="2"/>
  <c r="K277" i="2" s="1"/>
  <c r="L276" i="2"/>
  <c r="F276" i="2"/>
  <c r="G276" i="2" s="1"/>
  <c r="L275" i="2"/>
  <c r="G275" i="2"/>
  <c r="F275" i="2"/>
  <c r="K275" i="2" s="1"/>
  <c r="L274" i="2"/>
  <c r="F274" i="2"/>
  <c r="K274" i="2" s="1"/>
  <c r="L273" i="2"/>
  <c r="F273" i="2"/>
  <c r="K273" i="2" s="1"/>
  <c r="L272" i="2"/>
  <c r="F272" i="2"/>
  <c r="G272" i="2" s="1"/>
  <c r="L271" i="2"/>
  <c r="F271" i="2"/>
  <c r="K271" i="2" s="1"/>
  <c r="L270" i="2"/>
  <c r="F270" i="2"/>
  <c r="K270" i="2" s="1"/>
  <c r="L269" i="2"/>
  <c r="K269" i="2"/>
  <c r="F269" i="2"/>
  <c r="G269" i="2" s="1"/>
  <c r="L268" i="2"/>
  <c r="F268" i="2"/>
  <c r="K268" i="2" s="1"/>
  <c r="L267" i="2"/>
  <c r="F267" i="2"/>
  <c r="K267" i="2" s="1"/>
  <c r="L266" i="2"/>
  <c r="F266" i="2"/>
  <c r="K266" i="2" s="1"/>
  <c r="L265" i="2"/>
  <c r="F265" i="2"/>
  <c r="K265" i="2" s="1"/>
  <c r="L264" i="2"/>
  <c r="F264" i="2"/>
  <c r="K264" i="2" s="1"/>
  <c r="L263" i="2"/>
  <c r="F263" i="2"/>
  <c r="K263" i="2" s="1"/>
  <c r="L262" i="2"/>
  <c r="F262" i="2"/>
  <c r="K262" i="2" s="1"/>
  <c r="L261" i="2"/>
  <c r="F261" i="2"/>
  <c r="K261" i="2" s="1"/>
  <c r="L260" i="2"/>
  <c r="F260" i="2"/>
  <c r="K260" i="2" s="1"/>
  <c r="L259" i="2"/>
  <c r="F259" i="2"/>
  <c r="K259" i="2" s="1"/>
  <c r="L258" i="2"/>
  <c r="F258" i="2"/>
  <c r="K258" i="2" s="1"/>
  <c r="L257" i="2"/>
  <c r="F257" i="2"/>
  <c r="K257" i="2" s="1"/>
  <c r="L256" i="2"/>
  <c r="K256" i="2"/>
  <c r="F256" i="2"/>
  <c r="G256" i="2" s="1"/>
  <c r="L255" i="2"/>
  <c r="F255" i="2"/>
  <c r="K255" i="2" s="1"/>
  <c r="L254" i="2"/>
  <c r="F254" i="2"/>
  <c r="K254" i="2" s="1"/>
  <c r="L253" i="2"/>
  <c r="F253" i="2"/>
  <c r="K253" i="2" s="1"/>
  <c r="L252" i="2"/>
  <c r="F252" i="2"/>
  <c r="G252" i="2" s="1"/>
  <c r="L251" i="2"/>
  <c r="F251" i="2"/>
  <c r="K251" i="2" s="1"/>
  <c r="L250" i="2"/>
  <c r="F250" i="2"/>
  <c r="K250" i="2" s="1"/>
  <c r="L249" i="2"/>
  <c r="G249" i="2"/>
  <c r="F249" i="2"/>
  <c r="K249" i="2" s="1"/>
  <c r="L248" i="2"/>
  <c r="F248" i="2"/>
  <c r="G248" i="2" s="1"/>
  <c r="L247" i="2"/>
  <c r="F247" i="2"/>
  <c r="K247" i="2" s="1"/>
  <c r="L246" i="2"/>
  <c r="F246" i="2"/>
  <c r="K246" i="2" s="1"/>
  <c r="L245" i="2"/>
  <c r="F245" i="2"/>
  <c r="K245" i="2" s="1"/>
  <c r="L244" i="2"/>
  <c r="F244" i="2"/>
  <c r="G244" i="2" s="1"/>
  <c r="L243" i="2"/>
  <c r="G243" i="2"/>
  <c r="F243" i="2"/>
  <c r="K243" i="2" s="1"/>
  <c r="L242" i="2"/>
  <c r="F242" i="2"/>
  <c r="K242" i="2" s="1"/>
  <c r="L241" i="2"/>
  <c r="G241" i="2"/>
  <c r="F241" i="2"/>
  <c r="K241" i="2" s="1"/>
  <c r="L240" i="2"/>
  <c r="F240" i="2"/>
  <c r="K240" i="2" s="1"/>
  <c r="L239" i="2"/>
  <c r="F239" i="2"/>
  <c r="K239" i="2" s="1"/>
  <c r="L238" i="2"/>
  <c r="F238" i="2"/>
  <c r="K238" i="2" s="1"/>
  <c r="L237" i="2"/>
  <c r="K237" i="2"/>
  <c r="G237" i="2"/>
  <c r="F237" i="2"/>
  <c r="L236" i="2"/>
  <c r="F236" i="2"/>
  <c r="G236" i="2" s="1"/>
  <c r="L235" i="2"/>
  <c r="F235" i="2"/>
  <c r="K235" i="2" s="1"/>
  <c r="L234" i="2"/>
  <c r="F234" i="2"/>
  <c r="K234" i="2" s="1"/>
  <c r="L233" i="2"/>
  <c r="F233" i="2"/>
  <c r="G233" i="2" s="1"/>
  <c r="L232" i="2"/>
  <c r="F232" i="2"/>
  <c r="K232" i="2" s="1"/>
  <c r="L231" i="2"/>
  <c r="F231" i="2"/>
  <c r="K231" i="2" s="1"/>
  <c r="L230" i="2"/>
  <c r="F230" i="2"/>
  <c r="K230" i="2" s="1"/>
  <c r="L229" i="2"/>
  <c r="F229" i="2"/>
  <c r="K229" i="2" s="1"/>
  <c r="L228" i="2"/>
  <c r="F228" i="2"/>
  <c r="K228" i="2" s="1"/>
  <c r="L227" i="2"/>
  <c r="F227" i="2"/>
  <c r="K227" i="2" s="1"/>
  <c r="L226" i="2"/>
  <c r="F226" i="2"/>
  <c r="K226" i="2" s="1"/>
  <c r="L225" i="2"/>
  <c r="G225" i="2"/>
  <c r="F225" i="2"/>
  <c r="K225" i="2" s="1"/>
  <c r="L224" i="2"/>
  <c r="F224" i="2"/>
  <c r="K224" i="2" s="1"/>
  <c r="L223" i="2"/>
  <c r="F223" i="2"/>
  <c r="K223" i="2" s="1"/>
  <c r="L222" i="2"/>
  <c r="F222" i="2"/>
  <c r="K222" i="2" s="1"/>
  <c r="L221" i="2"/>
  <c r="F221" i="2"/>
  <c r="G221" i="2" s="1"/>
  <c r="L220" i="2"/>
  <c r="F220" i="2"/>
  <c r="G220" i="2" s="1"/>
  <c r="L219" i="2"/>
  <c r="F219" i="2"/>
  <c r="K219" i="2" s="1"/>
  <c r="L218" i="2"/>
  <c r="F218" i="2"/>
  <c r="K218" i="2" s="1"/>
  <c r="L217" i="2"/>
  <c r="K217" i="2"/>
  <c r="F217" i="2"/>
  <c r="G217" i="2" s="1"/>
  <c r="L216" i="2"/>
  <c r="F216" i="2"/>
  <c r="G216" i="2" s="1"/>
  <c r="L215" i="2"/>
  <c r="F215" i="2"/>
  <c r="K215" i="2" s="1"/>
  <c r="L214" i="2"/>
  <c r="F214" i="2"/>
  <c r="K214" i="2" s="1"/>
  <c r="L213" i="2"/>
  <c r="F213" i="2"/>
  <c r="G213" i="2" s="1"/>
  <c r="L212" i="2"/>
  <c r="K212" i="2"/>
  <c r="F212" i="2"/>
  <c r="G212" i="2" s="1"/>
  <c r="L211" i="2"/>
  <c r="F211" i="2"/>
  <c r="K211" i="2" s="1"/>
  <c r="L210" i="2"/>
  <c r="F210" i="2"/>
  <c r="K210" i="2" s="1"/>
  <c r="L209" i="2"/>
  <c r="F209" i="2"/>
  <c r="K209" i="2" s="1"/>
  <c r="L208" i="2"/>
  <c r="K208" i="2"/>
  <c r="F208" i="2"/>
  <c r="G208" i="2" s="1"/>
  <c r="L207" i="2"/>
  <c r="F207" i="2"/>
  <c r="K207" i="2" s="1"/>
  <c r="L206" i="2"/>
  <c r="F206" i="2"/>
  <c r="K206" i="2" s="1"/>
  <c r="L205" i="2"/>
  <c r="F205" i="2"/>
  <c r="G205" i="2" s="1"/>
  <c r="L204" i="2"/>
  <c r="K204" i="2"/>
  <c r="F204" i="2"/>
  <c r="G204" i="2" s="1"/>
  <c r="L203" i="2"/>
  <c r="F203" i="2"/>
  <c r="K203" i="2" s="1"/>
  <c r="L202" i="2"/>
  <c r="F202" i="2"/>
  <c r="K202" i="2" s="1"/>
  <c r="L201" i="2"/>
  <c r="K201" i="2"/>
  <c r="F201" i="2"/>
  <c r="G201" i="2" s="1"/>
  <c r="L200" i="2"/>
  <c r="F200" i="2"/>
  <c r="K200" i="2" s="1"/>
  <c r="L199" i="2"/>
  <c r="F199" i="2"/>
  <c r="K199" i="2" s="1"/>
  <c r="L198" i="2"/>
  <c r="F198" i="2"/>
  <c r="K198" i="2" s="1"/>
  <c r="L197" i="2"/>
  <c r="G197" i="2"/>
  <c r="F197" i="2"/>
  <c r="K197" i="2" s="1"/>
  <c r="L196" i="2"/>
  <c r="F196" i="2"/>
  <c r="K196" i="2" s="1"/>
  <c r="L195" i="2"/>
  <c r="F195" i="2"/>
  <c r="K195" i="2" s="1"/>
  <c r="L194" i="2"/>
  <c r="F194" i="2"/>
  <c r="K194" i="2" s="1"/>
  <c r="L193" i="2"/>
  <c r="K193" i="2"/>
  <c r="F193" i="2"/>
  <c r="G193" i="2" s="1"/>
  <c r="L192" i="2"/>
  <c r="F192" i="2"/>
  <c r="G192" i="2" s="1"/>
  <c r="L191" i="2"/>
  <c r="F191" i="2"/>
  <c r="K191" i="2" s="1"/>
  <c r="L190" i="2"/>
  <c r="F190" i="2"/>
  <c r="K190" i="2" s="1"/>
  <c r="L189" i="2"/>
  <c r="K189" i="2"/>
  <c r="F189" i="2"/>
  <c r="G189" i="2" s="1"/>
  <c r="L188" i="2"/>
  <c r="F188" i="2"/>
  <c r="G188" i="2" s="1"/>
  <c r="L187" i="2"/>
  <c r="F187" i="2"/>
  <c r="K187" i="2" s="1"/>
  <c r="L186" i="2"/>
  <c r="F186" i="2"/>
  <c r="K186" i="2" s="1"/>
  <c r="L185" i="2"/>
  <c r="F185" i="2"/>
  <c r="G185" i="2" s="1"/>
  <c r="L184" i="2"/>
  <c r="F184" i="2"/>
  <c r="G184" i="2" s="1"/>
  <c r="L183" i="2"/>
  <c r="F183" i="2"/>
  <c r="K183" i="2" s="1"/>
  <c r="L182" i="2"/>
  <c r="F182" i="2"/>
  <c r="K182" i="2" s="1"/>
  <c r="L181" i="2"/>
  <c r="F181" i="2"/>
  <c r="G181" i="2" s="1"/>
  <c r="L180" i="2"/>
  <c r="F180" i="2"/>
  <c r="G180" i="2" s="1"/>
  <c r="L179" i="2"/>
  <c r="F179" i="2"/>
  <c r="K179" i="2" s="1"/>
  <c r="L178" i="2"/>
  <c r="F178" i="2"/>
  <c r="L177" i="2"/>
  <c r="K177" i="2"/>
  <c r="F177" i="2"/>
  <c r="G177" i="2" s="1"/>
  <c r="L176" i="2"/>
  <c r="F176" i="2"/>
  <c r="K176" i="2" s="1"/>
  <c r="L175" i="2"/>
  <c r="F175" i="2"/>
  <c r="K175" i="2" s="1"/>
  <c r="L174" i="2"/>
  <c r="F174" i="2"/>
  <c r="L173" i="2"/>
  <c r="K173" i="2"/>
  <c r="G173" i="2"/>
  <c r="F173" i="2"/>
  <c r="L172" i="2"/>
  <c r="F172" i="2"/>
  <c r="K172" i="2" s="1"/>
  <c r="L171" i="2"/>
  <c r="G171" i="2"/>
  <c r="F171" i="2"/>
  <c r="K171" i="2" s="1"/>
  <c r="L170" i="2"/>
  <c r="F170" i="2"/>
  <c r="L169" i="2"/>
  <c r="K169" i="2"/>
  <c r="F169" i="2"/>
  <c r="G169" i="2" s="1"/>
  <c r="L168" i="2"/>
  <c r="F168" i="2"/>
  <c r="K168" i="2" s="1"/>
  <c r="L167" i="2"/>
  <c r="F167" i="2"/>
  <c r="K167" i="2" s="1"/>
  <c r="L166" i="2"/>
  <c r="F166" i="2"/>
  <c r="L165" i="2"/>
  <c r="F165" i="2"/>
  <c r="G165" i="2" s="1"/>
  <c r="L164" i="2"/>
  <c r="F164" i="2"/>
  <c r="K164" i="2" s="1"/>
  <c r="L163" i="2"/>
  <c r="F163" i="2"/>
  <c r="K163" i="2" s="1"/>
  <c r="L162" i="2"/>
  <c r="F162" i="2"/>
  <c r="L161" i="2"/>
  <c r="F161" i="2"/>
  <c r="G161" i="2" s="1"/>
  <c r="L160" i="2"/>
  <c r="F160" i="2"/>
  <c r="K160" i="2" s="1"/>
  <c r="L159" i="2"/>
  <c r="F159" i="2"/>
  <c r="K159" i="2" s="1"/>
  <c r="L158" i="2"/>
  <c r="F158" i="2"/>
  <c r="L157" i="2"/>
  <c r="F157" i="2"/>
  <c r="G157" i="2" s="1"/>
  <c r="L156" i="2"/>
  <c r="F156" i="2"/>
  <c r="G156" i="2" s="1"/>
  <c r="L155" i="2"/>
  <c r="F155" i="2"/>
  <c r="K155" i="2" s="1"/>
  <c r="L154" i="2"/>
  <c r="F154" i="2"/>
  <c r="L153" i="2"/>
  <c r="F153" i="2"/>
  <c r="K153" i="2" s="1"/>
  <c r="L152" i="2"/>
  <c r="F152" i="2"/>
  <c r="G152" i="2" s="1"/>
  <c r="L151" i="2"/>
  <c r="F151" i="2"/>
  <c r="K151" i="2" s="1"/>
  <c r="L150" i="2"/>
  <c r="F150" i="2"/>
  <c r="L149" i="2"/>
  <c r="F149" i="2"/>
  <c r="K149" i="2" s="1"/>
  <c r="L148" i="2"/>
  <c r="K148" i="2"/>
  <c r="F148" i="2"/>
  <c r="G148" i="2" s="1"/>
  <c r="L147" i="2"/>
  <c r="F147" i="2"/>
  <c r="K147" i="2" s="1"/>
  <c r="L146" i="2"/>
  <c r="F146" i="2"/>
  <c r="L145" i="2"/>
  <c r="K145" i="2"/>
  <c r="F145" i="2"/>
  <c r="G145" i="2" s="1"/>
  <c r="L144" i="2"/>
  <c r="F144" i="2"/>
  <c r="K144" i="2" s="1"/>
  <c r="L143" i="2"/>
  <c r="F143" i="2"/>
  <c r="K143" i="2" s="1"/>
  <c r="L142" i="2"/>
  <c r="F142" i="2"/>
  <c r="L141" i="2"/>
  <c r="K141" i="2"/>
  <c r="F141" i="2"/>
  <c r="G141" i="2" s="1"/>
  <c r="L140" i="2"/>
  <c r="F140" i="2"/>
  <c r="K140" i="2" s="1"/>
  <c r="L139" i="2"/>
  <c r="F139" i="2"/>
  <c r="K139" i="2" s="1"/>
  <c r="L138" i="2"/>
  <c r="F138" i="2"/>
  <c r="L137" i="2"/>
  <c r="K137" i="2"/>
  <c r="G137" i="2"/>
  <c r="F137" i="2"/>
  <c r="L136" i="2"/>
  <c r="F136" i="2"/>
  <c r="G136" i="2" s="1"/>
  <c r="L135" i="2"/>
  <c r="F135" i="2"/>
  <c r="K135" i="2" s="1"/>
  <c r="L134" i="2"/>
  <c r="F134" i="2"/>
  <c r="L133" i="2"/>
  <c r="F133" i="2"/>
  <c r="G133" i="2" s="1"/>
  <c r="L132" i="2"/>
  <c r="F132" i="2"/>
  <c r="K132" i="2" s="1"/>
  <c r="L131" i="2"/>
  <c r="G131" i="2"/>
  <c r="F131" i="2"/>
  <c r="K131" i="2" s="1"/>
  <c r="L130" i="2"/>
  <c r="F130" i="2"/>
  <c r="L129" i="2"/>
  <c r="F129" i="2"/>
  <c r="K129" i="2" s="1"/>
  <c r="L128" i="2"/>
  <c r="F128" i="2"/>
  <c r="G128" i="2" s="1"/>
  <c r="L127" i="2"/>
  <c r="F127" i="2"/>
  <c r="K127" i="2" s="1"/>
  <c r="L126" i="2"/>
  <c r="F126" i="2"/>
  <c r="L125" i="2"/>
  <c r="G125" i="2"/>
  <c r="F125" i="2"/>
  <c r="K125" i="2" s="1"/>
  <c r="L124" i="2"/>
  <c r="F124" i="2"/>
  <c r="G124" i="2" s="1"/>
  <c r="L123" i="2"/>
  <c r="G123" i="2"/>
  <c r="F123" i="2"/>
  <c r="K123" i="2" s="1"/>
  <c r="L122" i="2"/>
  <c r="F122" i="2"/>
  <c r="L121" i="2"/>
  <c r="F121" i="2"/>
  <c r="G121" i="2" s="1"/>
  <c r="L120" i="2"/>
  <c r="F120" i="2"/>
  <c r="G120" i="2" s="1"/>
  <c r="L119" i="2"/>
  <c r="F119" i="2"/>
  <c r="K119" i="2" s="1"/>
  <c r="L118" i="2"/>
  <c r="F118" i="2"/>
  <c r="L117" i="2"/>
  <c r="F117" i="2"/>
  <c r="K117" i="2" s="1"/>
  <c r="L116" i="2"/>
  <c r="F116" i="2"/>
  <c r="G116" i="2" s="1"/>
  <c r="L115" i="2"/>
  <c r="F115" i="2"/>
  <c r="K115" i="2" s="1"/>
  <c r="L114" i="2"/>
  <c r="F114" i="2"/>
  <c r="L113" i="2"/>
  <c r="F113" i="2"/>
  <c r="K113" i="2" s="1"/>
  <c r="L112" i="2"/>
  <c r="F112" i="2"/>
  <c r="G112" i="2" s="1"/>
  <c r="L111" i="2"/>
  <c r="F111" i="2"/>
  <c r="K111" i="2" s="1"/>
  <c r="L110" i="2"/>
  <c r="F110" i="2"/>
  <c r="L109" i="2"/>
  <c r="F109" i="2"/>
  <c r="G109" i="2" s="1"/>
  <c r="L108" i="2"/>
  <c r="F108" i="2"/>
  <c r="G108" i="2" s="1"/>
  <c r="L107" i="2"/>
  <c r="F107" i="2"/>
  <c r="K107" i="2" s="1"/>
  <c r="L106" i="2"/>
  <c r="F106" i="2"/>
  <c r="L105" i="2"/>
  <c r="K105" i="2"/>
  <c r="G105" i="2"/>
  <c r="F105" i="2"/>
  <c r="L104" i="2"/>
  <c r="F104" i="2"/>
  <c r="K104" i="2" s="1"/>
  <c r="L103" i="2"/>
  <c r="F103" i="2"/>
  <c r="K103" i="2" s="1"/>
  <c r="L102" i="2"/>
  <c r="F102" i="2"/>
  <c r="L101" i="2"/>
  <c r="F101" i="2"/>
  <c r="G101" i="2" s="1"/>
  <c r="L100" i="2"/>
  <c r="F100" i="2"/>
  <c r="K100" i="2" s="1"/>
  <c r="L99" i="2"/>
  <c r="G99" i="2"/>
  <c r="F99" i="2"/>
  <c r="K99" i="2" s="1"/>
  <c r="L98" i="2"/>
  <c r="F98" i="2"/>
  <c r="L97" i="2"/>
  <c r="F97" i="2"/>
  <c r="K97" i="2" s="1"/>
  <c r="L96" i="2"/>
  <c r="F96" i="2"/>
  <c r="K96" i="2" s="1"/>
  <c r="L95" i="2"/>
  <c r="F95" i="2"/>
  <c r="K95" i="2" s="1"/>
  <c r="L94" i="2"/>
  <c r="F94" i="2"/>
  <c r="L93" i="2"/>
  <c r="F93" i="2"/>
  <c r="K93" i="2" s="1"/>
  <c r="L92" i="2"/>
  <c r="F92" i="2"/>
  <c r="G92" i="2" s="1"/>
  <c r="L91" i="2"/>
  <c r="F91" i="2"/>
  <c r="K91" i="2" s="1"/>
  <c r="L90" i="2"/>
  <c r="F90" i="2"/>
  <c r="L89" i="2"/>
  <c r="G89" i="2"/>
  <c r="F89" i="2"/>
  <c r="K89" i="2" s="1"/>
  <c r="L88" i="2"/>
  <c r="F88" i="2"/>
  <c r="G88" i="2" s="1"/>
  <c r="L87" i="2"/>
  <c r="F87" i="2"/>
  <c r="K87" i="2" s="1"/>
  <c r="L86" i="2"/>
  <c r="F86" i="2"/>
  <c r="K86" i="2" s="1"/>
  <c r="L85" i="2"/>
  <c r="F85" i="2"/>
  <c r="K85" i="2" s="1"/>
  <c r="L84" i="2"/>
  <c r="K84" i="2"/>
  <c r="F84" i="2"/>
  <c r="G84" i="2" s="1"/>
  <c r="L83" i="2"/>
  <c r="F83" i="2"/>
  <c r="K83" i="2" s="1"/>
  <c r="L82" i="2"/>
  <c r="F82" i="2"/>
  <c r="K82" i="2" s="1"/>
  <c r="L81" i="2"/>
  <c r="K81" i="2"/>
  <c r="F81" i="2"/>
  <c r="G81" i="2" s="1"/>
  <c r="L80" i="2"/>
  <c r="F80" i="2"/>
  <c r="K80" i="2" s="1"/>
  <c r="L79" i="2"/>
  <c r="F79" i="2"/>
  <c r="K79" i="2" s="1"/>
  <c r="L78" i="2"/>
  <c r="F78" i="2"/>
  <c r="K78" i="2" s="1"/>
  <c r="L77" i="2"/>
  <c r="K77" i="2"/>
  <c r="G77" i="2"/>
  <c r="F77" i="2"/>
  <c r="L76" i="2"/>
  <c r="F76" i="2"/>
  <c r="G76" i="2" s="1"/>
  <c r="L75" i="2"/>
  <c r="F75" i="2"/>
  <c r="K75" i="2" s="1"/>
  <c r="L74" i="2"/>
  <c r="F74" i="2"/>
  <c r="K74" i="2" s="1"/>
  <c r="L73" i="2"/>
  <c r="F73" i="2"/>
  <c r="G73" i="2" s="1"/>
  <c r="L72" i="2"/>
  <c r="F72" i="2"/>
  <c r="G72" i="2" s="1"/>
  <c r="L71" i="2"/>
  <c r="F71" i="2"/>
  <c r="K71" i="2" s="1"/>
  <c r="L70" i="2"/>
  <c r="F70" i="2"/>
  <c r="K70" i="2" s="1"/>
  <c r="L69" i="2"/>
  <c r="F69" i="2"/>
  <c r="G69" i="2" s="1"/>
  <c r="L68" i="2"/>
  <c r="F68" i="2"/>
  <c r="K68" i="2" s="1"/>
  <c r="L67" i="2"/>
  <c r="F67" i="2"/>
  <c r="K67" i="2" s="1"/>
  <c r="L66" i="2"/>
  <c r="F66" i="2"/>
  <c r="K66" i="2" s="1"/>
  <c r="L65" i="2"/>
  <c r="F65" i="2"/>
  <c r="K65" i="2" s="1"/>
  <c r="L64" i="2"/>
  <c r="F64" i="2"/>
  <c r="G64" i="2" s="1"/>
  <c r="L63" i="2"/>
  <c r="F63" i="2"/>
  <c r="K63" i="2" s="1"/>
  <c r="L62" i="2"/>
  <c r="F62" i="2"/>
  <c r="K62" i="2" s="1"/>
  <c r="L61" i="2"/>
  <c r="G61" i="2"/>
  <c r="F61" i="2"/>
  <c r="K61" i="2" s="1"/>
  <c r="L60" i="2"/>
  <c r="F60" i="2"/>
  <c r="K60" i="2" s="1"/>
  <c r="L59" i="2"/>
  <c r="F59" i="2"/>
  <c r="K59" i="2" s="1"/>
  <c r="L58" i="2"/>
  <c r="F58" i="2"/>
  <c r="K58" i="2" s="1"/>
  <c r="L57" i="2"/>
  <c r="F57" i="2"/>
  <c r="K57" i="2" s="1"/>
  <c r="L56" i="2"/>
  <c r="F56" i="2"/>
  <c r="G56" i="2" s="1"/>
  <c r="L55" i="2"/>
  <c r="G55" i="2"/>
  <c r="F55" i="2"/>
  <c r="K55" i="2" s="1"/>
  <c r="L54" i="2"/>
  <c r="F54" i="2"/>
  <c r="K54" i="2" s="1"/>
  <c r="L53" i="2"/>
  <c r="F53" i="2"/>
  <c r="K53" i="2" s="1"/>
  <c r="L52" i="2"/>
  <c r="K52" i="2"/>
  <c r="F52" i="2"/>
  <c r="G52" i="2" s="1"/>
  <c r="L51" i="2"/>
  <c r="F51" i="2"/>
  <c r="K51" i="2" s="1"/>
  <c r="L50" i="2"/>
  <c r="F50" i="2"/>
  <c r="K50" i="2" s="1"/>
  <c r="L49" i="2"/>
  <c r="F49" i="2"/>
  <c r="G49" i="2" s="1"/>
  <c r="L48" i="2"/>
  <c r="F48" i="2"/>
  <c r="K48" i="2" s="1"/>
  <c r="L47" i="2"/>
  <c r="G47" i="2"/>
  <c r="F47" i="2"/>
  <c r="K47" i="2" s="1"/>
  <c r="L46" i="2"/>
  <c r="F46" i="2"/>
  <c r="K46" i="2" s="1"/>
  <c r="L45" i="2"/>
  <c r="F45" i="2"/>
  <c r="G45" i="2" s="1"/>
  <c r="L44" i="2"/>
  <c r="F44" i="2"/>
  <c r="K44" i="2" s="1"/>
  <c r="L43" i="2"/>
  <c r="F43" i="2"/>
  <c r="K43" i="2" s="1"/>
  <c r="L42" i="2"/>
  <c r="F42" i="2"/>
  <c r="K42" i="2" s="1"/>
  <c r="L41" i="2"/>
  <c r="F41" i="2"/>
  <c r="G41" i="2" s="1"/>
  <c r="L40" i="2"/>
  <c r="F40" i="2"/>
  <c r="G40" i="2" s="1"/>
  <c r="L39" i="2"/>
  <c r="F39" i="2"/>
  <c r="K39" i="2" s="1"/>
  <c r="L38" i="2"/>
  <c r="F38" i="2"/>
  <c r="K38" i="2" s="1"/>
  <c r="L37" i="2"/>
  <c r="F37" i="2"/>
  <c r="G37" i="2" s="1"/>
  <c r="L36" i="2"/>
  <c r="F36" i="2"/>
  <c r="K36" i="2" s="1"/>
  <c r="L35" i="2"/>
  <c r="F35" i="2"/>
  <c r="K35" i="2" s="1"/>
  <c r="L34" i="2"/>
  <c r="F34" i="2"/>
  <c r="K34" i="2" s="1"/>
  <c r="L33" i="2"/>
  <c r="F33" i="2"/>
  <c r="K33" i="2" s="1"/>
  <c r="L32" i="2"/>
  <c r="K32" i="2"/>
  <c r="F32" i="2"/>
  <c r="G32" i="2" s="1"/>
  <c r="L31" i="2"/>
  <c r="F31" i="2"/>
  <c r="K31" i="2" s="1"/>
  <c r="L30" i="2"/>
  <c r="F30" i="2"/>
  <c r="K30" i="2" s="1"/>
  <c r="L29" i="2"/>
  <c r="F29" i="2"/>
  <c r="K29" i="2" s="1"/>
  <c r="L28" i="2"/>
  <c r="F28" i="2"/>
  <c r="K28" i="2" s="1"/>
  <c r="L27" i="2"/>
  <c r="G27" i="2"/>
  <c r="F27" i="2"/>
  <c r="K27" i="2" s="1"/>
  <c r="L26" i="2"/>
  <c r="F26" i="2"/>
  <c r="K26" i="2" s="1"/>
  <c r="L25" i="2"/>
  <c r="F25" i="2"/>
  <c r="G25" i="2" s="1"/>
  <c r="L24" i="2"/>
  <c r="F24" i="2"/>
  <c r="G24" i="2" s="1"/>
  <c r="L23" i="2"/>
  <c r="F23" i="2"/>
  <c r="K23" i="2" s="1"/>
  <c r="L22" i="2"/>
  <c r="F22" i="2"/>
  <c r="K22" i="2" s="1"/>
  <c r="L21" i="2"/>
  <c r="F21" i="2"/>
  <c r="K21" i="2" s="1"/>
  <c r="L20" i="2"/>
  <c r="F20" i="2"/>
  <c r="G20" i="2" s="1"/>
  <c r="L19" i="2"/>
  <c r="F19" i="2"/>
  <c r="K19" i="2" s="1"/>
  <c r="L18" i="2"/>
  <c r="F18" i="2"/>
  <c r="K18" i="2" s="1"/>
  <c r="L17" i="2"/>
  <c r="K17" i="2"/>
  <c r="G17" i="2"/>
  <c r="F17" i="2"/>
  <c r="L16" i="2"/>
  <c r="F16" i="2"/>
  <c r="K16" i="2" s="1"/>
  <c r="L15" i="2"/>
  <c r="F15" i="2"/>
  <c r="K15" i="2" s="1"/>
  <c r="L14" i="2"/>
  <c r="F14" i="2"/>
  <c r="K14" i="2" s="1"/>
  <c r="L13" i="2"/>
  <c r="K13" i="2"/>
  <c r="G13" i="2"/>
  <c r="F13" i="2"/>
  <c r="L12" i="2"/>
  <c r="F12" i="2"/>
  <c r="K12" i="2" s="1"/>
  <c r="L11" i="2"/>
  <c r="F11" i="2"/>
  <c r="K11" i="2" s="1"/>
  <c r="L10" i="2"/>
  <c r="F10" i="2"/>
  <c r="K10" i="2" s="1"/>
  <c r="L9" i="2"/>
  <c r="K9" i="2"/>
  <c r="G9" i="2"/>
  <c r="F9" i="2"/>
  <c r="L8" i="2"/>
  <c r="F8" i="2"/>
  <c r="G8" i="2" s="1"/>
  <c r="L7" i="2"/>
  <c r="F7" i="2"/>
  <c r="K7" i="2" s="1"/>
  <c r="L6" i="2"/>
  <c r="F6" i="2"/>
  <c r="K6" i="2" s="1"/>
  <c r="L5" i="2"/>
  <c r="K5" i="2"/>
  <c r="G5" i="2"/>
  <c r="F5" i="2"/>
  <c r="L4" i="2"/>
  <c r="F4" i="2"/>
  <c r="L3" i="2"/>
  <c r="F3" i="2"/>
  <c r="K3" i="2" s="1"/>
  <c r="G85" i="2" l="1"/>
  <c r="K109" i="2"/>
  <c r="G127" i="2"/>
  <c r="G227" i="2"/>
  <c r="G245" i="2"/>
  <c r="G267" i="2"/>
  <c r="G14" i="2"/>
  <c r="G119" i="2"/>
  <c r="K165" i="2"/>
  <c r="G200" i="2"/>
  <c r="K233" i="2"/>
  <c r="G255" i="2"/>
  <c r="G264" i="2"/>
  <c r="K276" i="2"/>
  <c r="G59" i="2"/>
  <c r="K133" i="2"/>
  <c r="K156" i="2"/>
  <c r="K213" i="2"/>
  <c r="G50" i="2"/>
  <c r="G78" i="2"/>
  <c r="K92" i="2"/>
  <c r="G97" i="2"/>
  <c r="G129" i="2"/>
  <c r="K152" i="2"/>
  <c r="K161" i="2"/>
  <c r="K205" i="2"/>
  <c r="G229" i="2"/>
  <c r="G247" i="2"/>
  <c r="G273" i="2"/>
  <c r="G291" i="2"/>
  <c r="G67" i="2"/>
  <c r="G259" i="2"/>
  <c r="G11" i="2"/>
  <c r="G209" i="2"/>
  <c r="K24" i="2"/>
  <c r="G287" i="2"/>
  <c r="G18" i="2"/>
  <c r="G7" i="2"/>
  <c r="G28" i="2"/>
  <c r="K185" i="2"/>
  <c r="G251" i="2"/>
  <c r="G60" i="2"/>
  <c r="K181" i="2"/>
  <c r="K252" i="2"/>
  <c r="G261" i="2"/>
  <c r="G265" i="2"/>
  <c r="G268" i="2"/>
  <c r="G82" i="2"/>
  <c r="K101" i="2"/>
  <c r="G3" i="2"/>
  <c r="G15" i="2"/>
  <c r="G46" i="2"/>
  <c r="G107" i="2"/>
  <c r="K20" i="2"/>
  <c r="G35" i="2"/>
  <c r="G51" i="2"/>
  <c r="G65" i="2"/>
  <c r="G93" i="2"/>
  <c r="G117" i="2"/>
  <c r="K121" i="2"/>
  <c r="G144" i="2"/>
  <c r="G153" i="2"/>
  <c r="K157" i="2"/>
  <c r="K248" i="2"/>
  <c r="G283" i="2"/>
  <c r="K292" i="2"/>
  <c r="G297" i="2"/>
  <c r="G23" i="2"/>
  <c r="G19" i="2"/>
  <c r="K8" i="2"/>
  <c r="K88" i="2"/>
  <c r="G139" i="2"/>
  <c r="G176" i="2"/>
  <c r="K56" i="2"/>
  <c r="G113" i="2"/>
  <c r="G149" i="2"/>
  <c r="G211" i="2"/>
  <c r="G240" i="2"/>
  <c r="K244" i="2"/>
  <c r="G257" i="2"/>
  <c r="K272" i="2"/>
  <c r="G115" i="2"/>
  <c r="G295" i="2"/>
  <c r="K73" i="2"/>
  <c r="G12" i="2"/>
  <c r="K69" i="2"/>
  <c r="K221" i="2"/>
  <c r="K236" i="2"/>
  <c r="G253" i="2"/>
  <c r="G279" i="2"/>
  <c r="K40" i="2"/>
  <c r="G44" i="2"/>
  <c r="G63" i="2"/>
  <c r="G71" i="2"/>
  <c r="G75" i="2"/>
  <c r="G103" i="2"/>
  <c r="G111" i="2"/>
  <c r="G135" i="2"/>
  <c r="G29" i="2"/>
  <c r="G83" i="2"/>
  <c r="G167" i="2"/>
  <c r="G277" i="2"/>
  <c r="K72" i="2"/>
  <c r="K108" i="2"/>
  <c r="G163" i="2"/>
  <c r="G187" i="2"/>
  <c r="G235" i="2"/>
  <c r="K281" i="2"/>
  <c r="K285" i="2"/>
  <c r="G33" i="2"/>
  <c r="K37" i="2"/>
  <c r="K41" i="2"/>
  <c r="K45" i="2"/>
  <c r="K49" i="2"/>
  <c r="G53" i="2"/>
  <c r="G57" i="2"/>
  <c r="K64" i="2"/>
  <c r="K76" i="2"/>
  <c r="K112" i="2"/>
  <c r="K116" i="2"/>
  <c r="K120" i="2"/>
  <c r="K124" i="2"/>
  <c r="K128" i="2"/>
  <c r="K136" i="2"/>
  <c r="G140" i="2"/>
  <c r="G151" i="2"/>
  <c r="G155" i="2"/>
  <c r="G159" i="2"/>
  <c r="G172" i="2"/>
  <c r="G207" i="2"/>
  <c r="G231" i="2"/>
  <c r="G239" i="2"/>
  <c r="G263" i="2"/>
  <c r="G91" i="2"/>
  <c r="G175" i="2"/>
  <c r="K25" i="2"/>
  <c r="G147" i="2"/>
  <c r="G179" i="2"/>
  <c r="G191" i="2"/>
  <c r="G203" i="2"/>
  <c r="G290" i="2"/>
  <c r="G183" i="2"/>
  <c r="G195" i="2"/>
  <c r="K293" i="2"/>
  <c r="G30" i="2"/>
  <c r="K180" i="2"/>
  <c r="K184" i="2"/>
  <c r="K188" i="2"/>
  <c r="K192" i="2"/>
  <c r="G215" i="2"/>
  <c r="G219" i="2"/>
  <c r="G223" i="2"/>
  <c r="G271" i="2"/>
  <c r="G95" i="2"/>
  <c r="G143" i="2"/>
  <c r="G199" i="2"/>
  <c r="G87" i="2"/>
  <c r="G21" i="2"/>
  <c r="G79" i="2"/>
  <c r="G31" i="2"/>
  <c r="G39" i="2"/>
  <c r="G43" i="2"/>
  <c r="G62" i="2"/>
  <c r="K216" i="2"/>
  <c r="K220" i="2"/>
  <c r="K138" i="2"/>
  <c r="G138" i="2"/>
  <c r="G34" i="2"/>
  <c r="G48" i="2"/>
  <c r="G66" i="2"/>
  <c r="G80" i="2"/>
  <c r="K94" i="2"/>
  <c r="G94" i="2"/>
  <c r="G104" i="2"/>
  <c r="K158" i="2"/>
  <c r="G158" i="2"/>
  <c r="G168" i="2"/>
  <c r="G232" i="2"/>
  <c r="G16" i="2"/>
  <c r="K114" i="2"/>
  <c r="G114" i="2"/>
  <c r="K178" i="2"/>
  <c r="G178" i="2"/>
  <c r="G296" i="2"/>
  <c r="K134" i="2"/>
  <c r="G134" i="2"/>
  <c r="K90" i="2"/>
  <c r="G90" i="2"/>
  <c r="G100" i="2"/>
  <c r="K154" i="2"/>
  <c r="G154" i="2"/>
  <c r="G164" i="2"/>
  <c r="G228" i="2"/>
  <c r="G26" i="2"/>
  <c r="G58" i="2"/>
  <c r="K110" i="2"/>
  <c r="G110" i="2"/>
  <c r="K174" i="2"/>
  <c r="G174" i="2"/>
  <c r="K130" i="2"/>
  <c r="G130" i="2"/>
  <c r="F299" i="2"/>
  <c r="K299" i="2" s="1"/>
  <c r="G4" i="2"/>
  <c r="G22" i="2"/>
  <c r="G36" i="2"/>
  <c r="G54" i="2"/>
  <c r="G68" i="2"/>
  <c r="G86" i="2"/>
  <c r="G96" i="2"/>
  <c r="K150" i="2"/>
  <c r="G150" i="2"/>
  <c r="G160" i="2"/>
  <c r="G224" i="2"/>
  <c r="G288" i="2"/>
  <c r="K4" i="2"/>
  <c r="K106" i="2"/>
  <c r="G106" i="2"/>
  <c r="K170" i="2"/>
  <c r="G170" i="2"/>
  <c r="K126" i="2"/>
  <c r="G126" i="2"/>
  <c r="K146" i="2"/>
  <c r="G146" i="2"/>
  <c r="K102" i="2"/>
  <c r="G102" i="2"/>
  <c r="K166" i="2"/>
  <c r="G166" i="2"/>
  <c r="L299" i="2"/>
  <c r="K122" i="2"/>
  <c r="G122" i="2"/>
  <c r="G132" i="2"/>
  <c r="G196" i="2"/>
  <c r="G260" i="2"/>
  <c r="G10" i="2"/>
  <c r="G42" i="2"/>
  <c r="G74" i="2"/>
  <c r="K142" i="2"/>
  <c r="G142" i="2"/>
  <c r="K98" i="2"/>
  <c r="G98" i="2"/>
  <c r="K162" i="2"/>
  <c r="G162" i="2"/>
  <c r="G6" i="2"/>
  <c r="G38" i="2"/>
  <c r="G70" i="2"/>
  <c r="K118" i="2"/>
  <c r="G118" i="2"/>
  <c r="G182" i="2"/>
  <c r="G186" i="2"/>
  <c r="G190" i="2"/>
  <c r="G198" i="2"/>
  <c r="G202" i="2"/>
  <c r="G206" i="2"/>
  <c r="G210" i="2"/>
  <c r="G214" i="2"/>
  <c r="G218" i="2"/>
  <c r="G222" i="2"/>
  <c r="G226" i="2"/>
  <c r="G230" i="2"/>
  <c r="G234" i="2"/>
  <c r="G238" i="2"/>
  <c r="G242" i="2"/>
  <c r="G246" i="2"/>
  <c r="G250" i="2"/>
  <c r="G254" i="2"/>
  <c r="G258" i="2"/>
  <c r="G262" i="2"/>
  <c r="G266" i="2"/>
  <c r="G270" i="2"/>
  <c r="G274" i="2"/>
  <c r="G278" i="2"/>
  <c r="G282" i="2"/>
  <c r="G286" i="2"/>
  <c r="G294" i="2"/>
  <c r="G194" i="2"/>
  <c r="F298" i="2"/>
  <c r="K298" i="2" s="1"/>
  <c r="L298" i="2"/>
  <c r="G299" i="2" l="1"/>
  <c r="G298" i="2"/>
</calcChain>
</file>

<file path=xl/sharedStrings.xml><?xml version="1.0" encoding="utf-8"?>
<sst xmlns="http://schemas.openxmlformats.org/spreadsheetml/2006/main" count="3741" uniqueCount="1638">
  <si>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</si>
  <si>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</si>
  <si>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</si>
  <si>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</si>
  <si>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</si>
  <si>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</si>
  <si>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</si>
  <si>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</si>
  <si>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</si>
  <si>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</si>
  <si>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</si>
  <si>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</si>
  <si>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</si>
  <si>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</si>
  <si>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</si>
  <si>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</si>
  <si>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</si>
  <si>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</si>
  <si>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</si>
  <si>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</si>
  <si>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</si>
  <si>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</si>
  <si>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</si>
  <si>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</si>
  <si>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</si>
  <si>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</si>
  <si>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</si>
  <si>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</si>
  <si>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</si>
  <si>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</si>
  <si>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</si>
  <si>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</si>
  <si>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</si>
  <si>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</si>
  <si>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</si>
  <si>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</si>
  <si>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</si>
  <si>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</si>
  <si>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</si>
  <si>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</si>
  <si>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</si>
  <si>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</si>
  <si>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</si>
  <si>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</si>
  <si>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</si>
  <si>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</si>
  <si>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</si>
  <si>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</si>
  <si>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</si>
  <si>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</si>
  <si>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</si>
  <si>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</si>
  <si>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</si>
  <si>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</si>
  <si>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</si>
  <si>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</si>
  <si>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</si>
  <si>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</si>
  <si>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</si>
  <si>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</si>
  <si>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</si>
  <si>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</si>
  <si>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</si>
  <si>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</si>
  <si>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</si>
  <si>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</si>
  <si>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</si>
  <si>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</si>
  <si>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</si>
  <si>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</si>
  <si>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</si>
  <si>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</si>
  <si>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</si>
  <si>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</si>
  <si>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</si>
  <si>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</si>
  <si>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</si>
  <si>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</si>
  <si>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</si>
  <si>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</si>
  <si>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</si>
  <si>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</si>
  <si>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</si>
  <si>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</si>
  <si>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</si>
  <si>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</si>
  <si>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</si>
  <si>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</si>
  <si>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</si>
  <si>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</si>
  <si>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</si>
  <si>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</si>
  <si>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</si>
  <si>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</si>
  <si>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</si>
  <si>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</si>
  <si>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</si>
  <si>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</si>
  <si>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</si>
  <si>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</si>
  <si>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</si>
  <si>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</si>
  <si>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</si>
  <si>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</si>
  <si>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</si>
  <si>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</si>
  <si>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</si>
  <si>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</si>
  <si>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</si>
  <si>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</si>
  <si>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</si>
  <si>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</si>
  <si>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</si>
  <si>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</si>
  <si>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</si>
  <si>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</si>
  <si>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</si>
  <si>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</si>
  <si>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</si>
  <si>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</si>
  <si>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</si>
  <si>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</si>
  <si>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</si>
  <si>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</si>
  <si>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</si>
  <si>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</si>
  <si>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</si>
  <si>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</si>
  <si>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</si>
  <si>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</si>
  <si>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</si>
  <si>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</si>
  <si>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</si>
  <si>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</si>
  <si>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</si>
  <si>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</si>
  <si>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</si>
  <si>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</si>
  <si>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</si>
  <si>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</si>
  <si>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</si>
  <si>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</si>
  <si>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</si>
  <si>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</si>
  <si>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</si>
  <si>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</si>
  <si>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</si>
  <si>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</si>
  <si>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</si>
  <si>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</si>
  <si>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</si>
  <si>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</si>
  <si>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</si>
  <si>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</si>
  <si>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</si>
  <si>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</si>
  <si>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</si>
  <si>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</si>
  <si>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</si>
  <si>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</si>
  <si>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</si>
  <si>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</si>
  <si>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</si>
  <si>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</si>
  <si>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</si>
  <si>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</si>
  <si>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</si>
  <si>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</si>
  <si>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</si>
  <si>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</si>
  <si>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</si>
  <si>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</si>
  <si>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</si>
  <si>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</si>
  <si>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</si>
  <si>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</si>
  <si>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</si>
  <si>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</si>
  <si>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</si>
  <si>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</si>
  <si>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</si>
  <si>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</si>
  <si>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</si>
  <si>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</si>
  <si>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</si>
  <si>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</si>
  <si>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</si>
  <si>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</si>
  <si>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</si>
  <si>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</si>
  <si>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</si>
  <si>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</si>
  <si>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</si>
  <si>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</si>
  <si>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</si>
  <si>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</si>
  <si>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</si>
  <si>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</si>
  <si>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</si>
  <si>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</si>
  <si>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</si>
  <si>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</si>
  <si>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</si>
  <si>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</si>
  <si>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</si>
  <si>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</si>
  <si>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</si>
  <si>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</si>
  <si>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</si>
  <si>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</si>
  <si>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</si>
  <si>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</si>
  <si>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</si>
  <si>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</si>
  <si>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</si>
  <si>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</si>
  <si>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</si>
  <si>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</si>
  <si>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</si>
  <si>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</si>
  <si>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</si>
  <si>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</si>
  <si>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</si>
  <si>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</si>
  <si>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</si>
  <si>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</si>
  <si>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</si>
  <si>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</si>
  <si>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</si>
  <si>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</si>
  <si>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</si>
  <si>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</si>
  <si>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</si>
  <si>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</si>
  <si>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</si>
  <si>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</si>
  <si>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</si>
  <si>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</si>
  <si>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</si>
  <si>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</si>
  <si>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</si>
  <si>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</si>
  <si>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</si>
  <si>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</si>
  <si>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</si>
  <si>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</si>
  <si>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</si>
  <si>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</si>
  <si>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</si>
  <si>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</si>
  <si>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</si>
  <si>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</si>
  <si>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</si>
  <si>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</si>
  <si>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</si>
  <si>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</si>
  <si>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</si>
  <si>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</si>
  <si>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</si>
  <si>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</si>
  <si>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</si>
  <si>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</si>
  <si>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</si>
  <si>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</si>
  <si>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</si>
  <si>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</si>
  <si>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</si>
  <si>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</si>
  <si>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</si>
  <si>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</si>
  <si>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</si>
  <si>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</si>
  <si>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</si>
  <si>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</si>
  <si>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</si>
  <si>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</si>
  <si>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</si>
  <si>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</si>
  <si>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</si>
  <si>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</si>
  <si>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</si>
  <si>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</si>
  <si>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</si>
  <si>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</si>
  <si>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</si>
  <si>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</si>
  <si>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</si>
  <si>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</si>
  <si>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</si>
  <si>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</si>
  <si>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</si>
  <si>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</si>
  <si>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</si>
  <si>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</si>
  <si>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</si>
  <si>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</si>
  <si>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</si>
  <si>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</si>
  <si>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</si>
  <si>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</si>
  <si>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</si>
  <si>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</si>
  <si>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</si>
  <si>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</si>
  <si>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</si>
  <si>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</si>
  <si>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</si>
  <si>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</si>
  <si>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</si>
  <si>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</si>
  <si>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</si>
  <si>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</si>
  <si>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</si>
  <si>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</si>
  <si>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</si>
  <si>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</si>
  <si>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</si>
  <si>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</si>
  <si>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</si>
  <si>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</si>
  <si>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</si>
  <si>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</si>
  <si>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</si>
  <si>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</si>
  <si>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</si>
  <si>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</si>
  <si>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</si>
  <si>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</si>
  <si>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</si>
  <si>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</si>
  <si>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</si>
  <si>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</si>
  <si>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</si>
  <si>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</si>
  <si>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</si>
  <si>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</si>
  <si>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</si>
  <si>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</si>
  <si>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</si>
  <si>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</si>
  <si>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</si>
  <si>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</si>
  <si>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</si>
  <si>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</si>
  <si>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</si>
  <si>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</si>
  <si>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</si>
  <si>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</si>
  <si>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</si>
  <si>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</si>
  <si>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</si>
  <si>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</si>
  <si>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</si>
  <si>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</si>
  <si>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</si>
  <si>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</si>
  <si>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</si>
  <si>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</si>
  <si>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</si>
  <si>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</si>
  <si>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</si>
  <si>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</si>
  <si>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</si>
  <si>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</si>
  <si>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</si>
  <si>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</si>
  <si>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</si>
  <si>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</si>
  <si>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</si>
  <si>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</si>
  <si>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</si>
  <si>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</si>
  <si>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</si>
  <si>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</si>
  <si>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</si>
  <si>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</si>
  <si>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</si>
  <si>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</si>
  <si>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</si>
  <si>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</si>
  <si>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</si>
  <si>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</si>
  <si>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</si>
  <si>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</si>
  <si>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</si>
  <si>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</si>
  <si>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</si>
  <si>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</si>
  <si>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</si>
  <si>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</si>
  <si>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</si>
  <si>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</si>
  <si>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</si>
  <si>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</si>
  <si>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</si>
  <si>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</si>
  <si>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</si>
  <si>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</si>
  <si>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</si>
  <si>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</si>
  <si>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</si>
  <si>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</si>
  <si>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</si>
  <si>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</si>
  <si>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</si>
  <si>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</si>
  <si>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</si>
  <si>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</si>
  <si>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</si>
  <si>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</si>
  <si>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</si>
  <si>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</si>
  <si>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</si>
  <si>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</si>
  <si>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</si>
  <si>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</si>
  <si>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</si>
  <si>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</si>
  <si>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</si>
  <si>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</si>
  <si>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</si>
  <si>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</si>
  <si>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</si>
  <si>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</si>
  <si>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</si>
  <si>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</si>
  <si>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</si>
  <si>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</si>
  <si>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</si>
  <si>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</si>
  <si>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</si>
  <si>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</si>
  <si>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</si>
  <si>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</si>
  <si>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</si>
  <si>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</si>
  <si>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</si>
  <si>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</si>
  <si>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</si>
  <si>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</si>
  <si>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</si>
  <si>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</si>
  <si>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</si>
  <si>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</si>
  <si>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</si>
  <si>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</si>
  <si>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</si>
  <si>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</si>
  <si>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</si>
  <si>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</si>
  <si>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</si>
  <si>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</si>
  <si>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</si>
  <si>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</si>
  <si>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</si>
  <si>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</si>
  <si>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</si>
  <si>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</si>
  <si>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</si>
  <si>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</si>
  <si>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</si>
  <si>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</si>
  <si>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</si>
  <si>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</si>
  <si>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</si>
  <si>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</si>
  <si>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</si>
  <si>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</si>
  <si>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</si>
  <si>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</si>
  <si>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</si>
  <si>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</si>
  <si>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</si>
  <si>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</si>
  <si>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</si>
  <si>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</si>
  <si>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</si>
  <si>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</si>
  <si>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</si>
  <si>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</si>
  <si>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</si>
  <si>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</si>
  <si>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</si>
  <si>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</si>
  <si>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</si>
  <si>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</si>
  <si>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</si>
  <si>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</si>
  <si>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</si>
  <si>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</si>
  <si>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</si>
  <si>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</si>
  <si>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</si>
  <si>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</si>
  <si>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</si>
  <si>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</si>
  <si>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</si>
  <si>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</si>
  <si>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</si>
  <si>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</si>
  <si>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</si>
  <si>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</si>
  <si>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</si>
  <si>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</si>
  <si>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</si>
  <si>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</si>
  <si>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</si>
  <si>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</si>
  <si>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</si>
  <si>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</si>
  <si>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</si>
  <si>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</si>
  <si>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</si>
  <si>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</si>
  <si>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</si>
  <si>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</si>
  <si>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</si>
  <si>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</si>
  <si>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</si>
  <si>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</si>
  <si>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</si>
  <si>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</si>
  <si>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</si>
  <si>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</si>
  <si>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</si>
  <si>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</si>
  <si>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</si>
  <si>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</si>
  <si>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</si>
  <si>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</si>
  <si>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</si>
  <si>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</si>
  <si>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</si>
  <si>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</si>
  <si>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</si>
  <si>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</si>
  <si>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</si>
  <si>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</si>
  <si>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</si>
  <si>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</si>
  <si>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</si>
  <si>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</si>
  <si>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</si>
  <si>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</si>
  <si>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</si>
  <si>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</si>
  <si>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</si>
  <si>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</si>
  <si>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</si>
  <si>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</si>
  <si>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</si>
  <si>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</si>
  <si>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</si>
  <si>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</si>
  <si>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</si>
  <si>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</si>
  <si>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</si>
  <si>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</si>
  <si>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</si>
  <si>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</si>
  <si>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</si>
  <si>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</si>
  <si>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</si>
  <si>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</si>
  <si>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</si>
  <si>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</si>
  <si>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</si>
  <si>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</si>
  <si>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</si>
  <si>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</si>
  <si>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</si>
  <si>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</si>
  <si>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</si>
  <si>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</si>
  <si>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</si>
  <si>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</si>
  <si>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</si>
  <si>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</si>
  <si>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</si>
  <si>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</si>
  <si>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</si>
  <si>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</si>
  <si>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</si>
  <si>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</si>
  <si>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</si>
  <si>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</si>
  <si>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</si>
  <si>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</si>
  <si>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</si>
  <si>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</si>
  <si>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Property Valuation W/O Timber</t>
  </si>
  <si>
    <t>Greater of 1/2 TAV¹ or 80% Timber</t>
  </si>
  <si>
    <t>Levy Valuation With Timber</t>
  </si>
  <si>
    <t>Levy Rate $/1000</t>
  </si>
  <si>
    <t>Certified Levy Amount</t>
  </si>
  <si>
    <t>Levy Valuation Per Student</t>
  </si>
  <si>
    <t>Certified Levy Per Student</t>
  </si>
  <si>
    <t>00001</t>
  </si>
  <si>
    <t>Districts with Levies</t>
  </si>
  <si>
    <t>Greater of 2019-20 or 2021-22 Resident FTE Students</t>
  </si>
  <si>
    <t>General Fund and Enrichment Levies Collectible in 2023</t>
  </si>
  <si>
    <t>Enrichment Levy</t>
  </si>
  <si>
    <t>1,024,068,391.18</t>
  </si>
  <si>
    <t>TOTAL:</t>
  </si>
  <si>
    <t>93,755.00</t>
  </si>
  <si>
    <t>1</t>
  </si>
  <si>
    <t>Mount Adams School District</t>
  </si>
  <si>
    <t>2,481,966.32</t>
  </si>
  <si>
    <t>West Valley School District (Yakima)</t>
  </si>
  <si>
    <t>543,799.87</t>
  </si>
  <si>
    <t>Wapato School District</t>
  </si>
  <si>
    <t>474,309.57</t>
  </si>
  <si>
    <t>Zillah School District</t>
  </si>
  <si>
    <t>281,125.89</t>
  </si>
  <si>
    <t>Granger School District</t>
  </si>
  <si>
    <t>468,042.54</t>
  </si>
  <si>
    <t>Highland School District</t>
  </si>
  <si>
    <t>565,096.36</t>
  </si>
  <si>
    <t>Toppenish School District</t>
  </si>
  <si>
    <t>1,233,261.01</t>
  </si>
  <si>
    <t>Sunnyside School District</t>
  </si>
  <si>
    <t>694,502.06</t>
  </si>
  <si>
    <t>Grandview School District</t>
  </si>
  <si>
    <t>148,519.69</t>
  </si>
  <si>
    <t>Mabton School District</t>
  </si>
  <si>
    <t>1,510,400.20</t>
  </si>
  <si>
    <t>Selah School District</t>
  </si>
  <si>
    <t>1,753,584.89</t>
  </si>
  <si>
    <t>East Valley School District (Yakima)</t>
  </si>
  <si>
    <t>6,332,540.53</t>
  </si>
  <si>
    <t>Yakima School District</t>
  </si>
  <si>
    <t>1,151,320.47</t>
  </si>
  <si>
    <t>Naches Valley School District</t>
  </si>
  <si>
    <t>388,816.49</t>
  </si>
  <si>
    <t>Union Gap School District</t>
  </si>
  <si>
    <t>142,752.78</t>
  </si>
  <si>
    <t>Oakesdale School District</t>
  </si>
  <si>
    <t>131,729.55</t>
  </si>
  <si>
    <t>St. John School District</t>
  </si>
  <si>
    <t>166,261.90</t>
  </si>
  <si>
    <t>Rosalia School District</t>
  </si>
  <si>
    <t>71,087.13</t>
  </si>
  <si>
    <t>Endicott School District</t>
  </si>
  <si>
    <t>138,675.19</t>
  </si>
  <si>
    <t>Colton School District</t>
  </si>
  <si>
    <t>31,849.11</t>
  </si>
  <si>
    <t>Steptoe School District</t>
  </si>
  <si>
    <t>47,672.24</t>
  </si>
  <si>
    <t>Garfield School District</t>
  </si>
  <si>
    <t>135,470.72</t>
  </si>
  <si>
    <t>Palouse School District</t>
  </si>
  <si>
    <t>332,071.44</t>
  </si>
  <si>
    <t>Colfax School District</t>
  </si>
  <si>
    <t>2,136,961.11</t>
  </si>
  <si>
    <t>Pullman School District</t>
  </si>
  <si>
    <t>68,798.07</t>
  </si>
  <si>
    <t>Tekoa School District</t>
  </si>
  <si>
    <t>28,130.29</t>
  </si>
  <si>
    <t>Lamont School District</t>
  </si>
  <si>
    <t>79,841.19</t>
  </si>
  <si>
    <t>LaCrosse School District</t>
  </si>
  <si>
    <t>1,987,430.35</t>
  </si>
  <si>
    <t>Mount Baker School District</t>
  </si>
  <si>
    <t>1,035,177.58</t>
  </si>
  <si>
    <t>Nooksack Valley School District</t>
  </si>
  <si>
    <t>1,904,628.96</t>
  </si>
  <si>
    <t>Meridian School District</t>
  </si>
  <si>
    <t>3,227,297.34</t>
  </si>
  <si>
    <t>Lynden School District</t>
  </si>
  <si>
    <t>2,632,865.17</t>
  </si>
  <si>
    <t>Blaine School District</t>
  </si>
  <si>
    <t>3,555,971.34</t>
  </si>
  <si>
    <t>Ferndale School District</t>
  </si>
  <si>
    <t>14,216,142.69</t>
  </si>
  <si>
    <t>Bellingham School District</t>
  </si>
  <si>
    <t>236,884.32</t>
  </si>
  <si>
    <t>Prescott School District</t>
  </si>
  <si>
    <t>144,667.75</t>
  </si>
  <si>
    <t>Waitsburg School District</t>
  </si>
  <si>
    <t>802,695.16</t>
  </si>
  <si>
    <t>Columbia (Walla Walla) School District</t>
  </si>
  <si>
    <t>239,245.11</t>
  </si>
  <si>
    <t>Touchet School District</t>
  </si>
  <si>
    <t>1,136,142.26</t>
  </si>
  <si>
    <t>College Place School District</t>
  </si>
  <si>
    <t>4,447,346.78</t>
  </si>
  <si>
    <t>Walla Walla Public Schools</t>
  </si>
  <si>
    <t>46,040.46</t>
  </si>
  <si>
    <t>Dixie School District</t>
  </si>
  <si>
    <t>323,830.85</t>
  </si>
  <si>
    <t>Wahkiakum School District</t>
  </si>
  <si>
    <t>1,546,916.19</t>
  </si>
  <si>
    <t>Tenino School District</t>
  </si>
  <si>
    <t>1,730,924.51</t>
  </si>
  <si>
    <t>Rochester School District</t>
  </si>
  <si>
    <t>991,866.75</t>
  </si>
  <si>
    <t>Griffin School District</t>
  </si>
  <si>
    <t>780,703.79</t>
  </si>
  <si>
    <t>Rainier School District</t>
  </si>
  <si>
    <t>12,051,760.51</t>
  </si>
  <si>
    <t>Olympia School District</t>
  </si>
  <si>
    <t>8,016,981.68</t>
  </si>
  <si>
    <t>Tumwater School District</t>
  </si>
  <si>
    <t>18,325,666.13</t>
  </si>
  <si>
    <t>North Thurston Public Schools</t>
  </si>
  <si>
    <t>4,790,779.55</t>
  </si>
  <si>
    <t>Yelm School District</t>
  </si>
  <si>
    <t>345,598.17</t>
  </si>
  <si>
    <t>Kettle Falls School District</t>
  </si>
  <si>
    <t>108,506.14</t>
  </si>
  <si>
    <t>Northport School District</t>
  </si>
  <si>
    <t>109,587.93</t>
  </si>
  <si>
    <t>Mary Walker School District</t>
  </si>
  <si>
    <t>55,463.89</t>
  </si>
  <si>
    <t>Columbia (Stevens) School District</t>
  </si>
  <si>
    <t>8,380.82</t>
  </si>
  <si>
    <t>Evergreen School District (Stevens)</t>
  </si>
  <si>
    <t>26,753.02</t>
  </si>
  <si>
    <t>Summit Valley School District</t>
  </si>
  <si>
    <t>93,652.37</t>
  </si>
  <si>
    <t>Loon Lake School District</t>
  </si>
  <si>
    <t>631,407.82</t>
  </si>
  <si>
    <t>Colville School District</t>
  </si>
  <si>
    <t>52,669.51</t>
  </si>
  <si>
    <t>Valley School District</t>
  </si>
  <si>
    <t>23,003.36</t>
  </si>
  <si>
    <t>Wellpinit School District</t>
  </si>
  <si>
    <t>359,491.52</t>
  </si>
  <si>
    <t>Chewelah School District</t>
  </si>
  <si>
    <t>19,633.54</t>
  </si>
  <si>
    <t>Onion Creek School District</t>
  </si>
  <si>
    <t>878,946.80</t>
  </si>
  <si>
    <t>Riverside School District</t>
  </si>
  <si>
    <t>895,733.71</t>
  </si>
  <si>
    <t>Deer Park School District</t>
  </si>
  <si>
    <t>3,037,997.10</t>
  </si>
  <si>
    <t>West Valley School District (Spokane)</t>
  </si>
  <si>
    <t>591,135.92</t>
  </si>
  <si>
    <t>Liberty School District</t>
  </si>
  <si>
    <t>4,542,380.53</t>
  </si>
  <si>
    <t>East Valley School District (Spokane)</t>
  </si>
  <si>
    <t>3,672,036.36</t>
  </si>
  <si>
    <t>Cheney School District</t>
  </si>
  <si>
    <t>532,501.86</t>
  </si>
  <si>
    <t>Freeman School District</t>
  </si>
  <si>
    <t>12,685,530.42</t>
  </si>
  <si>
    <t>Central Valley School District</t>
  </si>
  <si>
    <t>7,198,660.05</t>
  </si>
  <si>
    <t>Mead School District</t>
  </si>
  <si>
    <t>572,194.89</t>
  </si>
  <si>
    <t>Medical Lake School District</t>
  </si>
  <si>
    <t>1,446,601.85</t>
  </si>
  <si>
    <t>Nine Mile Falls School District</t>
  </si>
  <si>
    <t>69,118.78</t>
  </si>
  <si>
    <t>Great Northern School District</t>
  </si>
  <si>
    <t>59,665.16</t>
  </si>
  <si>
    <t>Orchard Prairie School District</t>
  </si>
  <si>
    <t>28,107,473.59</t>
  </si>
  <si>
    <t>Spokane School District</t>
  </si>
  <si>
    <t>5,651,984.26</t>
  </si>
  <si>
    <t>Stanwood-Camano School District</t>
  </si>
  <si>
    <t>2,018,441.30</t>
  </si>
  <si>
    <t>Granite Falls School District</t>
  </si>
  <si>
    <t>199,550.95</t>
  </si>
  <si>
    <t>Darrington School District</t>
  </si>
  <si>
    <t>1,544,962.16</t>
  </si>
  <si>
    <t>Sultan School District</t>
  </si>
  <si>
    <t>2,818,002.22</t>
  </si>
  <si>
    <t>Lakewood School District</t>
  </si>
  <si>
    <t>8,835,880.88</t>
  </si>
  <si>
    <t>Snohomish School District</t>
  </si>
  <si>
    <t>7,134,567.55</t>
  </si>
  <si>
    <t>Monroe School District</t>
  </si>
  <si>
    <t>33,771.88</t>
  </si>
  <si>
    <t>Index School District</t>
  </si>
  <si>
    <t>12,005,970.45</t>
  </si>
  <si>
    <t>Marysville School District</t>
  </si>
  <si>
    <t>4,104,630.32</t>
  </si>
  <si>
    <t>Arlington School District</t>
  </si>
  <si>
    <t>26,070,747.12</t>
  </si>
  <si>
    <t>Edmonds School District</t>
  </si>
  <si>
    <t>19,825,837.42</t>
  </si>
  <si>
    <t>Mukilteo School District</t>
  </si>
  <si>
    <t>6,799,182.42</t>
  </si>
  <si>
    <t>Lake Stevens School District</t>
  </si>
  <si>
    <t>24,530,377.65</t>
  </si>
  <si>
    <t>Everett School District</t>
  </si>
  <si>
    <t>795,705.31</t>
  </si>
  <si>
    <t>Stevenson-Carson School District</t>
  </si>
  <si>
    <t>0.00</t>
  </si>
  <si>
    <t>Mill A School District</t>
  </si>
  <si>
    <t>57,115.63</t>
  </si>
  <si>
    <t>Mount Pleasant School District</t>
  </si>
  <si>
    <t>78,880.92</t>
  </si>
  <si>
    <t>Skamania School District</t>
  </si>
  <si>
    <t>6,097,488.02</t>
  </si>
  <si>
    <t>Mount Vernon School District</t>
  </si>
  <si>
    <t>440,220.80</t>
  </si>
  <si>
    <t>Conway School District</t>
  </si>
  <si>
    <t>415,019.01</t>
  </si>
  <si>
    <t>La Conner School District</t>
  </si>
  <si>
    <t>3,203,727.53</t>
  </si>
  <si>
    <t>Anacortes School District</t>
  </si>
  <si>
    <t>5,077,995.77</t>
  </si>
  <si>
    <t>Sedro-Woolley School District</t>
  </si>
  <si>
    <t>4,302,696.47</t>
  </si>
  <si>
    <t>Burlington-Edison School District</t>
  </si>
  <si>
    <t>536,495.16</t>
  </si>
  <si>
    <t>Concrete School District</t>
  </si>
  <si>
    <t>830,877.98</t>
  </si>
  <si>
    <t>San Juan Island School District</t>
  </si>
  <si>
    <t>233,319.77</t>
  </si>
  <si>
    <t>Lopez School District</t>
  </si>
  <si>
    <t>794,108.70</t>
  </si>
  <si>
    <t>Orcas Island School District</t>
  </si>
  <si>
    <t>Shaw Island School District</t>
  </si>
  <si>
    <t>4,289,039.61</t>
  </si>
  <si>
    <t>Fife School District</t>
  </si>
  <si>
    <t>4,298,733.72</t>
  </si>
  <si>
    <t>White River School District</t>
  </si>
  <si>
    <t>2,134,649.81</t>
  </si>
  <si>
    <t>Eatonville School District</t>
  </si>
  <si>
    <t>17,251,760.67</t>
  </si>
  <si>
    <t>Bethel School District</t>
  </si>
  <si>
    <t>7,428,417.93</t>
  </si>
  <si>
    <t>Franklin Pierce School District</t>
  </si>
  <si>
    <t>11,045,267.93</t>
  </si>
  <si>
    <t>Peninsula School District</t>
  </si>
  <si>
    <t>9,924,982.57</t>
  </si>
  <si>
    <t>Clover Park School District</t>
  </si>
  <si>
    <t>1,917,262.48</t>
  </si>
  <si>
    <t>Orting School District</t>
  </si>
  <si>
    <t>2,422,025.70</t>
  </si>
  <si>
    <t>Dieringer School District</t>
  </si>
  <si>
    <t>11,895,627.60</t>
  </si>
  <si>
    <t>Sumner-Bonney Lake School District</t>
  </si>
  <si>
    <t>6,083,454.45</t>
  </si>
  <si>
    <t>University Place School District</t>
  </si>
  <si>
    <t>159,787.81</t>
  </si>
  <si>
    <t>Carbonado School District</t>
  </si>
  <si>
    <t>33,938,892.41</t>
  </si>
  <si>
    <t>Tacoma School District</t>
  </si>
  <si>
    <t>25,095,109.38</t>
  </si>
  <si>
    <t>Puyallup School District</t>
  </si>
  <si>
    <t>2,882,499.45</t>
  </si>
  <si>
    <t>Steilacoom Hist. School District</t>
  </si>
  <si>
    <t>222,635.35</t>
  </si>
  <si>
    <t>Selkirk School District</t>
  </si>
  <si>
    <t>167,623.58</t>
  </si>
  <si>
    <t>Cusick School District</t>
  </si>
  <si>
    <t>588,249.51</t>
  </si>
  <si>
    <t>Newport School District</t>
  </si>
  <si>
    <t>North River School District</t>
  </si>
  <si>
    <t>158,223.33</t>
  </si>
  <si>
    <t>Willapa Valley School District</t>
  </si>
  <si>
    <t>150,759.29</t>
  </si>
  <si>
    <t>Naselle-Grays River Valley School District</t>
  </si>
  <si>
    <t>163,464.39</t>
  </si>
  <si>
    <t>South Bend School District</t>
  </si>
  <si>
    <t>187,522.35</t>
  </si>
  <si>
    <t>Raymond School District</t>
  </si>
  <si>
    <t>911,464.95</t>
  </si>
  <si>
    <t>Ocean Beach School District</t>
  </si>
  <si>
    <t>423,696.14</t>
  </si>
  <si>
    <t>Oroville School District</t>
  </si>
  <si>
    <t>316,387.46</t>
  </si>
  <si>
    <t>Tonasket School District</t>
  </si>
  <si>
    <t>657,401.25</t>
  </si>
  <si>
    <t>Methow Valley School District</t>
  </si>
  <si>
    <t>211,456.73</t>
  </si>
  <si>
    <t>Pateros School District</t>
  </si>
  <si>
    <t>409,308.80</t>
  </si>
  <si>
    <t>Brewster School District</t>
  </si>
  <si>
    <t>232,667.01</t>
  </si>
  <si>
    <t>Okanogan School District</t>
  </si>
  <si>
    <t>409,413.70</t>
  </si>
  <si>
    <t>Omak School District</t>
  </si>
  <si>
    <t>12,297.89</t>
  </si>
  <si>
    <t xml:space="preserve">Nespelem School District  </t>
  </si>
  <si>
    <t>432,346.81</t>
  </si>
  <si>
    <t>Hood Canal School District</t>
  </si>
  <si>
    <t>1,540,885.08</t>
  </si>
  <si>
    <t>North Mason School District</t>
  </si>
  <si>
    <t>1,090,701.56</t>
  </si>
  <si>
    <t>Pioneer School District</t>
  </si>
  <si>
    <t>202,211.93</t>
  </si>
  <si>
    <t>Mary M Knight School District</t>
  </si>
  <si>
    <t>2,330,537.61</t>
  </si>
  <si>
    <t>Shelton School District</t>
  </si>
  <si>
    <t>299,569.33</t>
  </si>
  <si>
    <t>Grapeview School District</t>
  </si>
  <si>
    <t>262,328.68</t>
  </si>
  <si>
    <t>Southside School District</t>
  </si>
  <si>
    <t>285,569.04</t>
  </si>
  <si>
    <t>Davenport School District</t>
  </si>
  <si>
    <t>136,488.51</t>
  </si>
  <si>
    <t>Harrington School District</t>
  </si>
  <si>
    <t>162,439.10</t>
  </si>
  <si>
    <t>Wilbur School District</t>
  </si>
  <si>
    <t>204,605.67</t>
  </si>
  <si>
    <t>Odessa School District</t>
  </si>
  <si>
    <t>76,873.39</t>
  </si>
  <si>
    <t>Creston School District</t>
  </si>
  <si>
    <t>54,578.33</t>
  </si>
  <si>
    <t>Almira School District</t>
  </si>
  <si>
    <t>512,846.34</t>
  </si>
  <si>
    <t>Reardan-Edwall School District</t>
  </si>
  <si>
    <t>55,056.33</t>
  </si>
  <si>
    <t>Sprague School District</t>
  </si>
  <si>
    <t>1,936,231.50</t>
  </si>
  <si>
    <t>Centralia School District</t>
  </si>
  <si>
    <t>292,948.64</t>
  </si>
  <si>
    <t>White Pass School District</t>
  </si>
  <si>
    <t>2,311,502.20</t>
  </si>
  <si>
    <t>Chehalis School District</t>
  </si>
  <si>
    <t>87,300.32</t>
  </si>
  <si>
    <t>Pe Ell School District</t>
  </si>
  <si>
    <t>268,418.16</t>
  </si>
  <si>
    <t>Onalaska School District</t>
  </si>
  <si>
    <t>388,029.66</t>
  </si>
  <si>
    <t>Toledo School District</t>
  </si>
  <si>
    <t>69,895.69</t>
  </si>
  <si>
    <t>Boistfort School District</t>
  </si>
  <si>
    <t>268,306.25</t>
  </si>
  <si>
    <t>Winlock School District</t>
  </si>
  <si>
    <t>422,006.25</t>
  </si>
  <si>
    <t>Adna School District</t>
  </si>
  <si>
    <t>328,561.26</t>
  </si>
  <si>
    <t>Morton School District</t>
  </si>
  <si>
    <t>271,902.31</t>
  </si>
  <si>
    <t>Mossyrock School District</t>
  </si>
  <si>
    <t>84,027.67</t>
  </si>
  <si>
    <t>Evaline School District</t>
  </si>
  <si>
    <t>331,249.41</t>
  </si>
  <si>
    <t>Napavine School District</t>
  </si>
  <si>
    <t>206,345.57</t>
  </si>
  <si>
    <t>Lyle School District</t>
  </si>
  <si>
    <t>1,264,343.03</t>
  </si>
  <si>
    <t>White Salmon Valley School District</t>
  </si>
  <si>
    <t>944,194.94</t>
  </si>
  <si>
    <t>Goldendale School District</t>
  </si>
  <si>
    <t>22,067.15</t>
  </si>
  <si>
    <t>Roosevelt School District</t>
  </si>
  <si>
    <t>21,680.64</t>
  </si>
  <si>
    <t>Klickitat School District</t>
  </si>
  <si>
    <t>20,087.87</t>
  </si>
  <si>
    <t>Glenwood School District</t>
  </si>
  <si>
    <t>161,949.04</t>
  </si>
  <si>
    <t>Trout Lake School District</t>
  </si>
  <si>
    <t>114,150.12</t>
  </si>
  <si>
    <t>Centerville School District</t>
  </si>
  <si>
    <t>118,503.93</t>
  </si>
  <si>
    <t>Bickleton School District</t>
  </si>
  <si>
    <t>28,826.47</t>
  </si>
  <si>
    <t>Wishram School District</t>
  </si>
  <si>
    <t>924,502.42</t>
  </si>
  <si>
    <t>Cle Elum-Roslyn School District</t>
  </si>
  <si>
    <t>739,674.33</t>
  </si>
  <si>
    <t>Kittitas School District</t>
  </si>
  <si>
    <t>2,012,906.09</t>
  </si>
  <si>
    <t>Ellensburg School District</t>
  </si>
  <si>
    <t>223,362.97</t>
  </si>
  <si>
    <t>Thorp School District</t>
  </si>
  <si>
    <t>95,899.37</t>
  </si>
  <si>
    <t>Easton School District</t>
  </si>
  <si>
    <t>32,995.22</t>
  </si>
  <si>
    <t>Damman School District</t>
  </si>
  <si>
    <t>12,043,784.94</t>
  </si>
  <si>
    <t>South Kitsap School District</t>
  </si>
  <si>
    <t>7,459,063.00</t>
  </si>
  <si>
    <t>Central Kitsap School District</t>
  </si>
  <si>
    <t>5,851,508.31</t>
  </si>
  <si>
    <t>North Kitsap School District</t>
  </si>
  <si>
    <t>4,444,192.83</t>
  </si>
  <si>
    <t>Bainbridge Island School District</t>
  </si>
  <si>
    <t>6,069,704.14</t>
  </si>
  <si>
    <t>Bremerton School District</t>
  </si>
  <si>
    <t>27,511,141.45</t>
  </si>
  <si>
    <t>Northshore School District</t>
  </si>
  <si>
    <t>33,543,970.81</t>
  </si>
  <si>
    <t>Kent School District</t>
  </si>
  <si>
    <t>30,562,568.54</t>
  </si>
  <si>
    <t>Lake Washington School District</t>
  </si>
  <si>
    <t>11,987,231.03</t>
  </si>
  <si>
    <t>Shoreline School District</t>
  </si>
  <si>
    <t>24,613,316.79</t>
  </si>
  <si>
    <t>Issaquah School District</t>
  </si>
  <si>
    <t>7,772,190.71</t>
  </si>
  <si>
    <t>Snoqualmie Valley School District</t>
  </si>
  <si>
    <t>7,666,801.73</t>
  </si>
  <si>
    <t>Tahoma School District</t>
  </si>
  <si>
    <t>20,757,578.24</t>
  </si>
  <si>
    <t>Auburn School District</t>
  </si>
  <si>
    <t>3,546,464.60</t>
  </si>
  <si>
    <t>Riverview School District</t>
  </si>
  <si>
    <t>3,475,969.84</t>
  </si>
  <si>
    <t>Tukwila School District</t>
  </si>
  <si>
    <t>25,242,644.87</t>
  </si>
  <si>
    <t>Bellevue School District</t>
  </si>
  <si>
    <t>46,990.17</t>
  </si>
  <si>
    <t>Skykomish School District</t>
  </si>
  <si>
    <t>19,464,837.62</t>
  </si>
  <si>
    <t>Renton School District</t>
  </si>
  <si>
    <t>1,782,254.31</t>
  </si>
  <si>
    <t>Vashon Island School District</t>
  </si>
  <si>
    <t>23,166,084.49</t>
  </si>
  <si>
    <t>Highline School District</t>
  </si>
  <si>
    <t>4,992,360.60</t>
  </si>
  <si>
    <t>Mercer Island School District</t>
  </si>
  <si>
    <t>4,214,779.15</t>
  </si>
  <si>
    <t>Enumclaw School District</t>
  </si>
  <si>
    <t>14,592,834.31</t>
  </si>
  <si>
    <t>Federal Way School District</t>
  </si>
  <si>
    <t>81,021,224.19</t>
  </si>
  <si>
    <t>Seattle Public Schools</t>
  </si>
  <si>
    <t>1,315,415.59</t>
  </si>
  <si>
    <t>Port Townsend School District</t>
  </si>
  <si>
    <t>870,836.34</t>
  </si>
  <si>
    <t>Chimacum School District</t>
  </si>
  <si>
    <t>222,881.82</t>
  </si>
  <si>
    <t>Quilcene School District</t>
  </si>
  <si>
    <t>106,605.87</t>
  </si>
  <si>
    <t>Brinnon School District</t>
  </si>
  <si>
    <t>5,175.79</t>
  </si>
  <si>
    <t>Queets-Clearwater School District</t>
  </si>
  <si>
    <t>1,437,021.31</t>
  </si>
  <si>
    <t>South Whidbey School District</t>
  </si>
  <si>
    <t>1,001,454.48</t>
  </si>
  <si>
    <t>Coupeville School District</t>
  </si>
  <si>
    <t>4,919,998.37</t>
  </si>
  <si>
    <t>Oak Harbor School District</t>
  </si>
  <si>
    <t>141,526.09</t>
  </si>
  <si>
    <t>Oakville School District</t>
  </si>
  <si>
    <t>554,439.30</t>
  </si>
  <si>
    <t>Ocosta School District</t>
  </si>
  <si>
    <t>94,416.46</t>
  </si>
  <si>
    <t>Wishkah Valley School District</t>
  </si>
  <si>
    <t>30,425.82</t>
  </si>
  <si>
    <t>Satsop School District</t>
  </si>
  <si>
    <t>245,108.39</t>
  </si>
  <si>
    <t>Cosmopolis School District</t>
  </si>
  <si>
    <t>68,394.75</t>
  </si>
  <si>
    <t>Lake Quinault School District</t>
  </si>
  <si>
    <t>6,462.47</t>
  </si>
  <si>
    <t>Taholah School District</t>
  </si>
  <si>
    <t>1,104,915.99</t>
  </si>
  <si>
    <t>Elma School District</t>
  </si>
  <si>
    <t>878,679.84</t>
  </si>
  <si>
    <t>Montesano School District</t>
  </si>
  <si>
    <t>420,041.45</t>
  </si>
  <si>
    <t>McCleary School District</t>
  </si>
  <si>
    <t>726,403.98</t>
  </si>
  <si>
    <t>North Beach School District</t>
  </si>
  <si>
    <t>786,972.98</t>
  </si>
  <si>
    <t>Hoquiam School District</t>
  </si>
  <si>
    <t>1,713,262.68</t>
  </si>
  <si>
    <t>Aberdeen School District</t>
  </si>
  <si>
    <t>285,039.58</t>
  </si>
  <si>
    <t>Grand Coulee Dam School District</t>
  </si>
  <si>
    <t>98,452.78</t>
  </si>
  <si>
    <t>Wilson Creek School District</t>
  </si>
  <si>
    <t>730,458.90</t>
  </si>
  <si>
    <t>Ephrata School District</t>
  </si>
  <si>
    <t>2,864,182.40</t>
  </si>
  <si>
    <t>Moses Lake School District</t>
  </si>
  <si>
    <t>545,514.14</t>
  </si>
  <si>
    <t>Royal School District</t>
  </si>
  <si>
    <t>219,815.15</t>
  </si>
  <si>
    <t>Soap Lake School District</t>
  </si>
  <si>
    <t>127,837.86</t>
  </si>
  <si>
    <t>Coulee-Hartline School District</t>
  </si>
  <si>
    <t>499,913.60</t>
  </si>
  <si>
    <t>Warden School District</t>
  </si>
  <si>
    <t>3,794,909.67</t>
  </si>
  <si>
    <t>Quincy School District</t>
  </si>
  <si>
    <t>844,923.58</t>
  </si>
  <si>
    <t>Wahluke School District</t>
  </si>
  <si>
    <t>366,935.40</t>
  </si>
  <si>
    <t>Pomeroy School District</t>
  </si>
  <si>
    <t>19,595.26</t>
  </si>
  <si>
    <t>Kahlotus School District</t>
  </si>
  <si>
    <t>Star School District No. 054</t>
  </si>
  <si>
    <t>774,774.10</t>
  </si>
  <si>
    <t>North Franklin School District</t>
  </si>
  <si>
    <t>6,159,030.51</t>
  </si>
  <si>
    <t>Pasco School District</t>
  </si>
  <si>
    <t>150,006.53</t>
  </si>
  <si>
    <t>Republic School District</t>
  </si>
  <si>
    <t>32,623.31</t>
  </si>
  <si>
    <t>Inchelium School District</t>
  </si>
  <si>
    <t>148.03</t>
  </si>
  <si>
    <t>Orient School District</t>
  </si>
  <si>
    <t>59,957.29</t>
  </si>
  <si>
    <t>Curlew School District</t>
  </si>
  <si>
    <t>5,533.63</t>
  </si>
  <si>
    <t>Keller School District</t>
  </si>
  <si>
    <t>196,270.29</t>
  </si>
  <si>
    <t>Waterville School District</t>
  </si>
  <si>
    <t>66,913.35</t>
  </si>
  <si>
    <t>Mansfield School District</t>
  </si>
  <si>
    <t>4,649,875.80</t>
  </si>
  <si>
    <t>Eastmont School District</t>
  </si>
  <si>
    <t>53,726.56</t>
  </si>
  <si>
    <t>Palisades School District</t>
  </si>
  <si>
    <t>107,381.64</t>
  </si>
  <si>
    <t>Bridgeport School District</t>
  </si>
  <si>
    <t>273,424.89</t>
  </si>
  <si>
    <t>Orondo School District</t>
  </si>
  <si>
    <t>2,664,735.97</t>
  </si>
  <si>
    <t>Kelso School District</t>
  </si>
  <si>
    <t>2,346,389.44</t>
  </si>
  <si>
    <t>Woodland School District</t>
  </si>
  <si>
    <t>1,025,129.82</t>
  </si>
  <si>
    <t>Kalama School District</t>
  </si>
  <si>
    <t>980,317.32</t>
  </si>
  <si>
    <t>Castle Rock School District</t>
  </si>
  <si>
    <t>498,833.99</t>
  </si>
  <si>
    <t>Toutle Lake School District</t>
  </si>
  <si>
    <t>6,073,442.50</t>
  </si>
  <si>
    <t>Longview School District</t>
  </si>
  <si>
    <t>Starbuck School District</t>
  </si>
  <si>
    <t>452,330.80</t>
  </si>
  <si>
    <t>Dayton School District</t>
  </si>
  <si>
    <t>3,247,787.65</t>
  </si>
  <si>
    <t>Ridgefield School District</t>
  </si>
  <si>
    <t>11,509,973.24</t>
  </si>
  <si>
    <t>Battle Ground School District</t>
  </si>
  <si>
    <t>7,312,608.31</t>
  </si>
  <si>
    <t>Camas School District</t>
  </si>
  <si>
    <t>16,486,955.49</t>
  </si>
  <si>
    <t>Evergreen School District (Clark)</t>
  </si>
  <si>
    <t>3,428,476.48</t>
  </si>
  <si>
    <t>Washougal School District</t>
  </si>
  <si>
    <t>154,326.56</t>
  </si>
  <si>
    <t>Green Mountain School District</t>
  </si>
  <si>
    <t>1,051,557.09</t>
  </si>
  <si>
    <t>La Center School District</t>
  </si>
  <si>
    <t>1,319,936.48</t>
  </si>
  <si>
    <t>Hockinson School District</t>
  </si>
  <si>
    <t>20,452,775.14</t>
  </si>
  <si>
    <t>Vancouver School District</t>
  </si>
  <si>
    <t>225,463.11</t>
  </si>
  <si>
    <t>Quillayute Valley School District</t>
  </si>
  <si>
    <t>74,886.97</t>
  </si>
  <si>
    <t>Cape Flattery School District</t>
  </si>
  <si>
    <t>2,790,486.13</t>
  </si>
  <si>
    <t>Sequim School District</t>
  </si>
  <si>
    <t>196,349.93</t>
  </si>
  <si>
    <t>Crescent School District</t>
  </si>
  <si>
    <t>2,278,452.30</t>
  </si>
  <si>
    <t>Port Angeles School District</t>
  </si>
  <si>
    <t>5,072,952.84</t>
  </si>
  <si>
    <t>Wenatchee School District</t>
  </si>
  <si>
    <t>1,489,159.01</t>
  </si>
  <si>
    <t>Cascade School District</t>
  </si>
  <si>
    <t>908,679.90</t>
  </si>
  <si>
    <t>CASHMERE SCHOOL DISTRICT</t>
  </si>
  <si>
    <t>1,510,550.19</t>
  </si>
  <si>
    <t>Lake Chelan School District</t>
  </si>
  <si>
    <t>207,844.74</t>
  </si>
  <si>
    <t>Entiat School District</t>
  </si>
  <si>
    <t>Stehekin School District</t>
  </si>
  <si>
    <t>696,032.66</t>
  </si>
  <si>
    <t>Manson School District</t>
  </si>
  <si>
    <t>10,876,019.29</t>
  </si>
  <si>
    <t>Richland School District</t>
  </si>
  <si>
    <t>1,358,211.44</t>
  </si>
  <si>
    <t>Prosser School District</t>
  </si>
  <si>
    <t>468,816.88</t>
  </si>
  <si>
    <t>Finley School District</t>
  </si>
  <si>
    <t>568,505.37</t>
  </si>
  <si>
    <t>Kiona-Benton City School District</t>
  </si>
  <si>
    <t>152,732.87</t>
  </si>
  <si>
    <t>Paterson School District</t>
  </si>
  <si>
    <t>7,626,762.05</t>
  </si>
  <si>
    <t>Kennewick School District</t>
  </si>
  <si>
    <t>406,113.39</t>
  </si>
  <si>
    <t>Asotin-Anatone School District</t>
  </si>
  <si>
    <t>1,248,961.21</t>
  </si>
  <si>
    <t>Clarkston School District</t>
  </si>
  <si>
    <t>294,867.00</t>
  </si>
  <si>
    <t>Ritzville School District</t>
  </si>
  <si>
    <t>165,892.75</t>
  </si>
  <si>
    <t>Lind School District</t>
  </si>
  <si>
    <t>975,931.93</t>
  </si>
  <si>
    <t>Othello School District</t>
  </si>
  <si>
    <t>11,560.12</t>
  </si>
  <si>
    <t>Benge School District</t>
  </si>
  <si>
    <t>55,423.09</t>
  </si>
  <si>
    <t>Washtucna School District</t>
  </si>
  <si>
    <t>ITEM 020</t>
  </si>
  <si>
    <t>FUND</t>
  </si>
  <si>
    <t>DISTRICT</t>
  </si>
  <si>
    <t>December</t>
  </si>
  <si>
    <t>Through Month:</t>
  </si>
  <si>
    <t>2022-2023</t>
  </si>
  <si>
    <t>Fiscal Year:</t>
  </si>
  <si>
    <t>Run Date:</t>
  </si>
  <si>
    <t>CASH INQUIRY REPORT</t>
  </si>
  <si>
    <t>Report No: 002</t>
  </si>
  <si>
    <t>2,403,881,037.50</t>
  </si>
  <si>
    <t>288,222.88</t>
  </si>
  <si>
    <t>6,438,780.79</t>
  </si>
  <si>
    <t>1,439,690.82</t>
  </si>
  <si>
    <t>1,213,576.81</t>
  </si>
  <si>
    <t>734,588.60</t>
  </si>
  <si>
    <t>1,248,535.37</t>
  </si>
  <si>
    <t>1,415,285.90</t>
  </si>
  <si>
    <t>3,226,240.28</t>
  </si>
  <si>
    <t>1,896,494.46</t>
  </si>
  <si>
    <t>406,861.68</t>
  </si>
  <si>
    <t>3,690,705.87</t>
  </si>
  <si>
    <t>4,293,669.87</t>
  </si>
  <si>
    <t>15,451,533.88</t>
  </si>
  <si>
    <t>3,031,646.14</t>
  </si>
  <si>
    <t>925,245.28</t>
  </si>
  <si>
    <t>549,598.26</t>
  </si>
  <si>
    <t>382,163.31</t>
  </si>
  <si>
    <t>430,950.56</t>
  </si>
  <si>
    <t>233,889.79</t>
  </si>
  <si>
    <t>392,541.15</t>
  </si>
  <si>
    <t>111,215.34</t>
  </si>
  <si>
    <t>173,992.14</t>
  </si>
  <si>
    <t>384,078.00</t>
  </si>
  <si>
    <t>938,618.43</t>
  </si>
  <si>
    <t>5,201,955.85</t>
  </si>
  <si>
    <t>203,993.98</t>
  </si>
  <si>
    <t>128,799.69</t>
  </si>
  <si>
    <t>227,752.25</t>
  </si>
  <si>
    <t>4,911,150.92</t>
  </si>
  <si>
    <t>2,460,355.04</t>
  </si>
  <si>
    <t>4,386,174.42</t>
  </si>
  <si>
    <t>7,401,434.52</t>
  </si>
  <si>
    <t>6,418,520.87</t>
  </si>
  <si>
    <t>11,155,654.36</t>
  </si>
  <si>
    <t>32,300,545.99</t>
  </si>
  <si>
    <t>678,176.36</t>
  </si>
  <si>
    <t>419,970.54</t>
  </si>
  <si>
    <t>2,094,259.25</t>
  </si>
  <si>
    <t>638,136.75</t>
  </si>
  <si>
    <t>3,518,416.37</t>
  </si>
  <si>
    <t>11,345,747.42</t>
  </si>
  <si>
    <t>108,790.05</t>
  </si>
  <si>
    <t>910,556.93</t>
  </si>
  <si>
    <t>3,569,797.25</t>
  </si>
  <si>
    <t>4,228,680.98</t>
  </si>
  <si>
    <t>2,395,912.37</t>
  </si>
  <si>
    <t>1,947,858.77</t>
  </si>
  <si>
    <t>28,013,506.60</t>
  </si>
  <si>
    <t>18,599,474.05</t>
  </si>
  <si>
    <t>43,059,824.13</t>
  </si>
  <si>
    <t>11,199,691.81</t>
  </si>
  <si>
    <t>1,024,029.00</t>
  </si>
  <si>
    <t>348,187.18</t>
  </si>
  <si>
    <t>336,064.75</t>
  </si>
  <si>
    <t>164,933.49</t>
  </si>
  <si>
    <t>29,243.42</t>
  </si>
  <si>
    <t>85,927.70</t>
  </si>
  <si>
    <t>250,914.21</t>
  </si>
  <si>
    <t>1,965,919.22</t>
  </si>
  <si>
    <t>148,720.31</t>
  </si>
  <si>
    <t>62,485.89</t>
  </si>
  <si>
    <t>974,001.46</t>
  </si>
  <si>
    <t>68,891.53</t>
  </si>
  <si>
    <t>2,310,688.25</t>
  </si>
  <si>
    <t>2,391,392.57</t>
  </si>
  <si>
    <t>7,675,369.55</t>
  </si>
  <si>
    <t>1,513,524.78</t>
  </si>
  <si>
    <t>11,204,277.65</t>
  </si>
  <si>
    <t>9,083,579.25</t>
  </si>
  <si>
    <t>1,374,345.50</t>
  </si>
  <si>
    <t>30,106,324.39</t>
  </si>
  <si>
    <t>17,176,569.75</t>
  </si>
  <si>
    <t>1,450,913.98</t>
  </si>
  <si>
    <t>3,488,826.98</t>
  </si>
  <si>
    <t>225,489.11</t>
  </si>
  <si>
    <t>160,141.62</t>
  </si>
  <si>
    <t>69,348,559.12</t>
  </si>
  <si>
    <t>13,559,618.84</t>
  </si>
  <si>
    <t>4,664,424.19</t>
  </si>
  <si>
    <t>698,523.09</t>
  </si>
  <si>
    <t>3,685,550.69</t>
  </si>
  <si>
    <t>6,262,032.73</t>
  </si>
  <si>
    <t>21,868,902.53</t>
  </si>
  <si>
    <t>15,784,108.55</t>
  </si>
  <si>
    <t>87,088.27</t>
  </si>
  <si>
    <t>12,212,640.67</t>
  </si>
  <si>
    <t>9,282,676.25</t>
  </si>
  <si>
    <t>59,827,451.23</t>
  </si>
  <si>
    <t>43,097,734.68</t>
  </si>
  <si>
    <t>16,421,639.02</t>
  </si>
  <si>
    <t>57,030,393.52</t>
  </si>
  <si>
    <t>2,157,599.74</t>
  </si>
  <si>
    <t>153,878.32</t>
  </si>
  <si>
    <t>210,036.18</t>
  </si>
  <si>
    <t>14,176,933.29</t>
  </si>
  <si>
    <t>1,108,776.59</t>
  </si>
  <si>
    <t>976,435.56</t>
  </si>
  <si>
    <t>7,364,956.46</t>
  </si>
  <si>
    <t>11,559,181.69</t>
  </si>
  <si>
    <t>10,069,762.42</t>
  </si>
  <si>
    <t>1,347,137.35</t>
  </si>
  <si>
    <t>2,264,389.72</t>
  </si>
  <si>
    <t>694,794.95</t>
  </si>
  <si>
    <t>2,270,329.84</t>
  </si>
  <si>
    <t>10,144,384.07</t>
  </si>
  <si>
    <t>10,439,114.18</t>
  </si>
  <si>
    <t>5,384,023.08</t>
  </si>
  <si>
    <t>39,860,835.60</t>
  </si>
  <si>
    <t>17,762,489.15</t>
  </si>
  <si>
    <t>26,347,041.46</t>
  </si>
  <si>
    <t>23,051,425.97</t>
  </si>
  <si>
    <t>5,006,424.13</t>
  </si>
  <si>
    <t>5,548,990.17</t>
  </si>
  <si>
    <t>27,425,922.09</t>
  </si>
  <si>
    <t>14,313,830.70</t>
  </si>
  <si>
    <t>388,580.30</t>
  </si>
  <si>
    <t>76,310,018.39</t>
  </si>
  <si>
    <t>59,421,604.37</t>
  </si>
  <si>
    <t>6,759,406.23</t>
  </si>
  <si>
    <t>668,630.12</t>
  </si>
  <si>
    <t>465,759.02</t>
  </si>
  <si>
    <t>1,618,265.95</t>
  </si>
  <si>
    <t>439,776.52</t>
  </si>
  <si>
    <t>489,581.61</t>
  </si>
  <si>
    <t>489,343.18</t>
  </si>
  <si>
    <t>587,622.91</t>
  </si>
  <si>
    <t>2,857,813.04</t>
  </si>
  <si>
    <t>1,221,377.24</t>
  </si>
  <si>
    <t>993,576.65</t>
  </si>
  <si>
    <t>2,017,952.77</t>
  </si>
  <si>
    <t>598,973.70</t>
  </si>
  <si>
    <t>1,282,748.23</t>
  </si>
  <si>
    <t>692,353.59</t>
  </si>
  <si>
    <t>1,188,133.18</t>
  </si>
  <si>
    <t>35,523.81</t>
  </si>
  <si>
    <t>1,240,383.52</t>
  </si>
  <si>
    <t>3,782,152.07</t>
  </si>
  <si>
    <t>2,732,039.16</t>
  </si>
  <si>
    <t>496,745.46</t>
  </si>
  <si>
    <t>5,454,787.22</t>
  </si>
  <si>
    <t>750,407.17</t>
  </si>
  <si>
    <t>622,537.91</t>
  </si>
  <si>
    <t>767,854.97</t>
  </si>
  <si>
    <t>365,114.49</t>
  </si>
  <si>
    <t>473,921.76</t>
  </si>
  <si>
    <t>545,702.36</t>
  </si>
  <si>
    <t>248,450.25</t>
  </si>
  <si>
    <t>56,738.81</t>
  </si>
  <si>
    <t>1,322,585.31</t>
  </si>
  <si>
    <t>187,085.20</t>
  </si>
  <si>
    <t>4,473,685.57</t>
  </si>
  <si>
    <t>788,525.28</t>
  </si>
  <si>
    <t>5,487,730.82</t>
  </si>
  <si>
    <t>251,421.88</t>
  </si>
  <si>
    <t>1,056,549.49</t>
  </si>
  <si>
    <t>1,046,744.07</t>
  </si>
  <si>
    <t>197,090.11</t>
  </si>
  <si>
    <t>804,094.28</t>
  </si>
  <si>
    <t>1,018,372.52</t>
  </si>
  <si>
    <t>890,293.73</t>
  </si>
  <si>
    <t>812,189.38</t>
  </si>
  <si>
    <t>189,663.34</t>
  </si>
  <si>
    <t>957,718.08</t>
  </si>
  <si>
    <t>665,475.13</t>
  </si>
  <si>
    <t>3,411,372.77</t>
  </si>
  <si>
    <t>2,461,576.06</t>
  </si>
  <si>
    <t>60,698.93</t>
  </si>
  <si>
    <t>101,570.37</t>
  </si>
  <si>
    <t>80,148.16</t>
  </si>
  <si>
    <t>504,606.62</t>
  </si>
  <si>
    <t>300,691.00</t>
  </si>
  <si>
    <t>339,147.44</t>
  </si>
  <si>
    <t>75,179.03</t>
  </si>
  <si>
    <t>2,574,890.07</t>
  </si>
  <si>
    <t>1,764,354.64</t>
  </si>
  <si>
    <t>7,608,556.02</t>
  </si>
  <si>
    <t>602,511.60</t>
  </si>
  <si>
    <t>265,848.93</t>
  </si>
  <si>
    <t>110,690.53</t>
  </si>
  <si>
    <t>28,243,892.05</t>
  </si>
  <si>
    <t>18,037,986.25</t>
  </si>
  <si>
    <t>15,152,211.94</t>
  </si>
  <si>
    <t>10,153,713.67</t>
  </si>
  <si>
    <t>13,675,218.90</t>
  </si>
  <si>
    <t>61,113,816.34</t>
  </si>
  <si>
    <t>74,269,961.61</t>
  </si>
  <si>
    <t>76,858,410.21</t>
  </si>
  <si>
    <t>25,968,345.32</t>
  </si>
  <si>
    <t>57,309,288.31</t>
  </si>
  <si>
    <t>18,665,417.25</t>
  </si>
  <si>
    <t>17,993,014.28</t>
  </si>
  <si>
    <t>46,443,129.47</t>
  </si>
  <si>
    <t>8,151,626.27</t>
  </si>
  <si>
    <t>8,109,352.45</t>
  </si>
  <si>
    <t>58,649,365.53</t>
  </si>
  <si>
    <t>123,996.44</t>
  </si>
  <si>
    <t>41,481,906.64</t>
  </si>
  <si>
    <t>4,273,845.84</t>
  </si>
  <si>
    <t>52,843,912.02</t>
  </si>
  <si>
    <t>11,681,604.68</t>
  </si>
  <si>
    <t>10,571,988.09</t>
  </si>
  <si>
    <t>35,681,508.01</t>
  </si>
  <si>
    <t>185,094,825.00</t>
  </si>
  <si>
    <t>3,329,465.39</t>
  </si>
  <si>
    <t>2,113,533.11</t>
  </si>
  <si>
    <t>603,129.35</t>
  </si>
  <si>
    <t>289,928.25</t>
  </si>
  <si>
    <t>18,783.69</t>
  </si>
  <si>
    <t>3,432,281.53</t>
  </si>
  <si>
    <t>2,453,785.14</t>
  </si>
  <si>
    <t>11,574,103.19</t>
  </si>
  <si>
    <t>371,235.86</t>
  </si>
  <si>
    <t>1,617,341.22</t>
  </si>
  <si>
    <t>290,925.93</t>
  </si>
  <si>
    <t>77,744.78</t>
  </si>
  <si>
    <t>563,879.73</t>
  </si>
  <si>
    <t>253,667.84</t>
  </si>
  <si>
    <t>26,775.59</t>
  </si>
  <si>
    <t>2,844,100.74</t>
  </si>
  <si>
    <t>2,268,001.53</t>
  </si>
  <si>
    <t>902,860.80</t>
  </si>
  <si>
    <t>2,020,440.52</t>
  </si>
  <si>
    <t>2,227,058.81</t>
  </si>
  <si>
    <t>4,756,063.39</t>
  </si>
  <si>
    <t>762,039.22</t>
  </si>
  <si>
    <t>263,512.65</t>
  </si>
  <si>
    <t>1,937,346.31</t>
  </si>
  <si>
    <t>7,213,533.96</t>
  </si>
  <si>
    <t>1,343,649.25</t>
  </si>
  <si>
    <t>647,638.74</t>
  </si>
  <si>
    <t>366,335.44</t>
  </si>
  <si>
    <t>1,222,154.07</t>
  </si>
  <si>
    <t>8,311,008.69</t>
  </si>
  <si>
    <t>2,146,613.68</t>
  </si>
  <si>
    <t>965,591.13</t>
  </si>
  <si>
    <t>86,520.50</t>
  </si>
  <si>
    <t>2,017,035.41</t>
  </si>
  <si>
    <t>18,600,578.52</t>
  </si>
  <si>
    <t>497,998.21</t>
  </si>
  <si>
    <t>123,201.50</t>
  </si>
  <si>
    <t>476.74</t>
  </si>
  <si>
    <t>200,361.44</t>
  </si>
  <si>
    <t>18,401.41</t>
  </si>
  <si>
    <t>589,473.35</t>
  </si>
  <si>
    <t>174,341.92</t>
  </si>
  <si>
    <t>11,346,409.52</t>
  </si>
  <si>
    <t>128,507.37</t>
  </si>
  <si>
    <t>316,184.81</t>
  </si>
  <si>
    <t>672,882.32</t>
  </si>
  <si>
    <t>6,540,771.94</t>
  </si>
  <si>
    <t>5,770,200.00</t>
  </si>
  <si>
    <t>2,513,425.29</t>
  </si>
  <si>
    <t>2,568,454.67</t>
  </si>
  <si>
    <t>1,324,090.56</t>
  </si>
  <si>
    <t>14,696,321.70</t>
  </si>
  <si>
    <t>1,087,286.95</t>
  </si>
  <si>
    <t>8,413,523.82</t>
  </si>
  <si>
    <t>27,425,446.75</t>
  </si>
  <si>
    <t>17,343,225.88</t>
  </si>
  <si>
    <t>40,704,868.23</t>
  </si>
  <si>
    <t>8,328,637.54</t>
  </si>
  <si>
    <t>402,239.36</t>
  </si>
  <si>
    <t>2,544,553.82</t>
  </si>
  <si>
    <t>3,605,833.37</t>
  </si>
  <si>
    <t>49,902,165.62</t>
  </si>
  <si>
    <t>653,453.97</t>
  </si>
  <si>
    <t>277,503.52</t>
  </si>
  <si>
    <t>7,264,827.64</t>
  </si>
  <si>
    <t>510,823.40</t>
  </si>
  <si>
    <t>5,618,511.89</t>
  </si>
  <si>
    <t>11,910,854.58</t>
  </si>
  <si>
    <t>3,575,114.26</t>
  </si>
  <si>
    <t>2,308,576.72</t>
  </si>
  <si>
    <t>3,712,772.54</t>
  </si>
  <si>
    <t>501,276.56</t>
  </si>
  <si>
    <t>1,699,105.78</t>
  </si>
  <si>
    <t>27,269,850.94</t>
  </si>
  <si>
    <t>3,450,216.44</t>
  </si>
  <si>
    <t>492,161.81</t>
  </si>
  <si>
    <t>1,508,032.37</t>
  </si>
  <si>
    <t>351,120.41</t>
  </si>
  <si>
    <t>7,790,826.44</t>
  </si>
  <si>
    <t>1,026,772.17</t>
  </si>
  <si>
    <t>3,758,592.27</t>
  </si>
  <si>
    <t>883,928.97</t>
  </si>
  <si>
    <t>532,354.00</t>
  </si>
  <si>
    <t>2,490,751.64</t>
  </si>
  <si>
    <t>50,465.29</t>
  </si>
  <si>
    <t>147,856.19</t>
  </si>
  <si>
    <t>August</t>
  </si>
  <si>
    <t>Net Excess</t>
  </si>
  <si>
    <t>Spring</t>
  </si>
  <si>
    <t>Fall</t>
  </si>
  <si>
    <t>Three Year Average</t>
  </si>
  <si>
    <t>Tax</t>
  </si>
  <si>
    <t>Total</t>
  </si>
  <si>
    <t>Collection</t>
  </si>
  <si>
    <t>%</t>
  </si>
  <si>
    <t>99999</t>
  </si>
  <si>
    <t>01000</t>
  </si>
  <si>
    <t>01999</t>
  </si>
  <si>
    <t>Adams County Total</t>
  </si>
  <si>
    <t>02000</t>
  </si>
  <si>
    <t>02999</t>
  </si>
  <si>
    <t>Asotin County Total</t>
  </si>
  <si>
    <t>03000</t>
  </si>
  <si>
    <t>Kiona Benton</t>
  </si>
  <si>
    <t>03999</t>
  </si>
  <si>
    <t>Benton County Total</t>
  </si>
  <si>
    <t>04000</t>
  </si>
  <si>
    <t>04999</t>
  </si>
  <si>
    <t>Chelan County Total</t>
  </si>
  <si>
    <t>05000</t>
  </si>
  <si>
    <t>05999</t>
  </si>
  <si>
    <t>Clallam County Total</t>
  </si>
  <si>
    <t>06000</t>
  </si>
  <si>
    <t>Lacenter</t>
  </si>
  <si>
    <t>Evergreen (Clark)</t>
  </si>
  <si>
    <t>06999</t>
  </si>
  <si>
    <t>Clark County Total</t>
  </si>
  <si>
    <t>07000</t>
  </si>
  <si>
    <t>07999</t>
  </si>
  <si>
    <t>Columbia County Total</t>
  </si>
  <si>
    <t>08000</t>
  </si>
  <si>
    <t>08999</t>
  </si>
  <si>
    <t>Cowlitz County Total</t>
  </si>
  <si>
    <t>09000</t>
  </si>
  <si>
    <t>09999</t>
  </si>
  <si>
    <t>Douglas County Total</t>
  </si>
  <si>
    <t>10000</t>
  </si>
  <si>
    <t>10999</t>
  </si>
  <si>
    <t>Ferry County Total</t>
  </si>
  <si>
    <t>11000</t>
  </si>
  <si>
    <t>11999</t>
  </si>
  <si>
    <t>Franklin County Total</t>
  </si>
  <si>
    <t>12000</t>
  </si>
  <si>
    <t>12999</t>
  </si>
  <si>
    <t>Garfield County Total</t>
  </si>
  <si>
    <t>13000</t>
  </si>
  <si>
    <t>Coulee/Hartline</t>
  </si>
  <si>
    <t>13999</t>
  </si>
  <si>
    <t>Grant County Total</t>
  </si>
  <si>
    <t>14000</t>
  </si>
  <si>
    <t>Mc Cleary</t>
  </si>
  <si>
    <t>14999</t>
  </si>
  <si>
    <t>Grays Harbor County Total</t>
  </si>
  <si>
    <t>15000</t>
  </si>
  <si>
    <t>15999</t>
  </si>
  <si>
    <t>Island County Total</t>
  </si>
  <si>
    <t>16000</t>
  </si>
  <si>
    <t>16999</t>
  </si>
  <si>
    <t>Jefferson County Total</t>
  </si>
  <si>
    <t>17000</t>
  </si>
  <si>
    <t>17999</t>
  </si>
  <si>
    <t>King County Total</t>
  </si>
  <si>
    <t>18000</t>
  </si>
  <si>
    <t>18999</t>
  </si>
  <si>
    <t>Kitsap County Total</t>
  </si>
  <si>
    <t>19000</t>
  </si>
  <si>
    <t>19999</t>
  </si>
  <si>
    <t>Kittitas County Total</t>
  </si>
  <si>
    <t>20000</t>
  </si>
  <si>
    <t>20999</t>
  </si>
  <si>
    <t>Klickitat County Total</t>
  </si>
  <si>
    <t>21000</t>
  </si>
  <si>
    <t>21999</t>
  </si>
  <si>
    <t>Lewis County Total</t>
  </si>
  <si>
    <t>22000</t>
  </si>
  <si>
    <t>22999</t>
  </si>
  <si>
    <t>Lincoln County Total</t>
  </si>
  <si>
    <t>23000</t>
  </si>
  <si>
    <t>Mary M Knight</t>
  </si>
  <si>
    <t>23999</t>
  </si>
  <si>
    <t>Mason County Total</t>
  </si>
  <si>
    <t>24000</t>
  </si>
  <si>
    <t>24999</t>
  </si>
  <si>
    <t>Okanogan County Total</t>
  </si>
  <si>
    <t>25000</t>
  </si>
  <si>
    <t>Naselle Grays Riv</t>
  </si>
  <si>
    <t>25999</t>
  </si>
  <si>
    <t>Pacific County Total</t>
  </si>
  <si>
    <t>26000</t>
  </si>
  <si>
    <t>26999</t>
  </si>
  <si>
    <t>Pend Oreille County Total</t>
  </si>
  <si>
    <t>27000</t>
  </si>
  <si>
    <t>27999</t>
  </si>
  <si>
    <t>Pierce County Total</t>
  </si>
  <si>
    <t>28000</t>
  </si>
  <si>
    <t>28999</t>
  </si>
  <si>
    <t>San Juan County Total</t>
  </si>
  <si>
    <t>29000</t>
  </si>
  <si>
    <t>Burlington Edison</t>
  </si>
  <si>
    <t>Sedro Woolley</t>
  </si>
  <si>
    <t>Mt Vernon</t>
  </si>
  <si>
    <t>29999</t>
  </si>
  <si>
    <t>Skagit County Total</t>
  </si>
  <si>
    <t>30000</t>
  </si>
  <si>
    <t>30999</t>
  </si>
  <si>
    <t>Skamania County Total</t>
  </si>
  <si>
    <t>31000</t>
  </si>
  <si>
    <t>Stanwood</t>
  </si>
  <si>
    <t>31999</t>
  </si>
  <si>
    <t>Snohomish County Total</t>
  </si>
  <si>
    <t>32000</t>
  </si>
  <si>
    <t>East Valley (Spok</t>
  </si>
  <si>
    <t>West Valley (Spok</t>
  </si>
  <si>
    <t>32999</t>
  </si>
  <si>
    <t>Spokane County Total</t>
  </si>
  <si>
    <t>33000</t>
  </si>
  <si>
    <t>Evergreen (Stev)</t>
  </si>
  <si>
    <t>Columbia (Stev)</t>
  </si>
  <si>
    <t>33999</t>
  </si>
  <si>
    <t>Stevens County Total</t>
  </si>
  <si>
    <t>34000</t>
  </si>
  <si>
    <t>34999</t>
  </si>
  <si>
    <t>Thurston County Total</t>
  </si>
  <si>
    <t>35000</t>
  </si>
  <si>
    <t>35999</t>
  </si>
  <si>
    <t>Wahkiakum County Total</t>
  </si>
  <si>
    <t>36000</t>
  </si>
  <si>
    <t>Columbia (Walla)</t>
  </si>
  <si>
    <t>36999</t>
  </si>
  <si>
    <t>Walla Walla County Total</t>
  </si>
  <si>
    <t>37000</t>
  </si>
  <si>
    <t>37999</t>
  </si>
  <si>
    <t>Whatcom County Total</t>
  </si>
  <si>
    <t>38000</t>
  </si>
  <si>
    <t>Lacrosse Joint</t>
  </si>
  <si>
    <t>St John</t>
  </si>
  <si>
    <t>38999</t>
  </si>
  <si>
    <t>Whitman County Total</t>
  </si>
  <si>
    <t>39000</t>
  </si>
  <si>
    <t>East Valley (Yak)</t>
  </si>
  <si>
    <t>West Valley (Yak)</t>
  </si>
  <si>
    <t>39999</t>
  </si>
  <si>
    <t>Yakima County Total</t>
  </si>
  <si>
    <t>2022 Tax Collection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</si>
</sst>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0_);\(#,##0.00000\)"/>
    <numFmt numFmtId="167" formatCode="0.0000_)"/>
    <numFmt numFmtId="168" formatCode="[$-1010409]m/d/yyyy\ hh:mm:ss\ AM/PM"/>
  </numFmts>
  <fonts count="20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9"/>
      <name val="Arial MT"/>
    </font>
    <font>
      <sz val="11"/>
      <color theme="0" tint="-0.14999847407452621"/>
      <name val="Segoe UI"/>
      <family val="2"/>
    </font>
    <font>
      <b/>
      <sz val="11"/>
      <color rgb="FF000000"/>
      <name val="Segoe UI"/>
      <family val="2"/>
    </font>
    <font>
      <b/>
      <sz val="22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.5"/>
      <color indexed="8"/>
      <name val="Courier New"/>
      <family val="3"/>
    </font>
    <font>
      <sz val="8"/>
      <color indexed="8"/>
      <name val="Courier New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4" tint="-0.249977111117893"/>
      <name val="Segoe UI"/>
      <family val="2"/>
    </font>
    <font>
      <sz val="11"/>
      <color theme="4" tint="-0.24997711111789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2" fillId="0" borderId="0">
      <alignment wrapText="1"/>
    </xf>
    <xf numFmtId="43" fontId="12" fillId="0" borderId="0" applyFont="0" applyFill="0" applyBorder="0" applyAlignment="0" applyProtection="0">
      <alignment wrapText="1"/>
    </xf>
    <xf numFmtId="0" fontId="12" fillId="0" borderId="0"/>
  </cellStyleXfs>
  <cellXfs count="86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10" fontId="0" fillId="0" borderId="0" xfId="0" applyNumberForma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37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0" fontId="8" fillId="0" borderId="0" xfId="0" applyFont="1"/>
    <xf numFmtId="0" fontId="3" fillId="0" borderId="5" xfId="0" applyFont="1" applyBorder="1" applyAlignment="1">
      <alignment wrapText="1"/>
    </xf>
    <xf numFmtId="0" fontId="5" fillId="0" borderId="0" xfId="0" applyFont="1"/>
    <xf numFmtId="43" fontId="4" fillId="0" borderId="0" xfId="0" applyNumberFormat="1" applyFont="1"/>
    <xf numFmtId="0" fontId="10" fillId="0" borderId="0" xfId="0" applyFont="1"/>
    <xf numFmtId="0" fontId="5" fillId="2" borderId="2" xfId="0" applyFont="1" applyFill="1" applyBorder="1" applyAlignment="1">
      <alignment wrapText="1"/>
    </xf>
    <xf numFmtId="0" fontId="12" fillId="0" borderId="0" xfId="5">
      <alignment wrapText="1"/>
    </xf>
    <xf numFmtId="43" fontId="0" fillId="0" borderId="0" xfId="6" applyFont="1">
      <alignment wrapText="1"/>
    </xf>
    <xf numFmtId="0" fontId="13" fillId="0" borderId="0" xfId="5" applyFont="1" applyAlignment="1">
      <alignment vertical="top" wrapText="1"/>
    </xf>
    <xf numFmtId="0" fontId="14" fillId="0" borderId="0" xfId="5" applyFont="1" applyAlignment="1">
      <alignment horizontal="right" vertical="top" wrapText="1"/>
    </xf>
    <xf numFmtId="0" fontId="14" fillId="0" borderId="0" xfId="5" applyFont="1" applyAlignment="1">
      <alignment vertical="top" wrapText="1"/>
    </xf>
    <xf numFmtId="43" fontId="14" fillId="0" borderId="0" xfId="6" applyFont="1" applyFill="1" applyBorder="1" applyAlignment="1">
      <alignment horizontal="right" vertical="top" wrapText="1"/>
    </xf>
    <xf numFmtId="0" fontId="15" fillId="0" borderId="0" xfId="5" applyFont="1" applyAlignment="1">
      <alignment vertical="top" wrapText="1"/>
    </xf>
    <xf numFmtId="168" fontId="14" fillId="0" borderId="0" xfId="5" applyNumberFormat="1" applyFont="1" applyAlignment="1">
      <alignment horizontal="left" vertical="top" wrapText="1"/>
    </xf>
    <xf numFmtId="0" fontId="14" fillId="0" borderId="0" xfId="5" applyFont="1" applyAlignment="1">
      <alignment horizontal="center" vertical="top" wrapText="1"/>
    </xf>
    <xf numFmtId="43" fontId="14" fillId="0" borderId="0" xfId="6" applyFont="1" applyAlignment="1">
      <alignment horizontal="right" vertical="top" wrapText="1"/>
    </xf>
    <xf numFmtId="4" fontId="16" fillId="0" borderId="10" xfId="7" applyNumberFormat="1" applyFont="1" applyBorder="1" applyAlignment="1">
      <alignment horizontal="center"/>
    </xf>
    <xf numFmtId="0" fontId="16" fillId="0" borderId="11" xfId="7" applyFont="1" applyBorder="1" applyAlignment="1">
      <alignment horizontal="center"/>
    </xf>
    <xf numFmtId="1" fontId="16" fillId="0" borderId="12" xfId="7" quotePrefix="1" applyNumberFormat="1" applyFont="1" applyBorder="1" applyAlignment="1">
      <alignment horizontal="center"/>
    </xf>
    <xf numFmtId="4" fontId="16" fillId="0" borderId="13" xfId="7" applyNumberFormat="1" applyFont="1" applyBorder="1" applyAlignment="1">
      <alignment horizontal="center"/>
    </xf>
    <xf numFmtId="2" fontId="16" fillId="0" borderId="13" xfId="7" applyNumberFormat="1" applyFont="1" applyBorder="1" applyAlignment="1">
      <alignment horizontal="center"/>
    </xf>
    <xf numFmtId="2" fontId="16" fillId="0" borderId="9" xfId="7" applyNumberFormat="1" applyFont="1" applyBorder="1" applyAlignment="1">
      <alignment horizontal="center"/>
    </xf>
    <xf numFmtId="4" fontId="16" fillId="0" borderId="2" xfId="7" applyNumberFormat="1" applyFont="1" applyBorder="1" applyAlignment="1">
      <alignment horizontal="center"/>
    </xf>
    <xf numFmtId="2" fontId="16" fillId="0" borderId="2" xfId="7" applyNumberFormat="1" applyFont="1" applyBorder="1" applyAlignment="1">
      <alignment horizontal="center"/>
    </xf>
    <xf numFmtId="2" fontId="16" fillId="0" borderId="1" xfId="7" applyNumberFormat="1" applyFont="1" applyBorder="1" applyAlignment="1">
      <alignment horizontal="center"/>
    </xf>
    <xf numFmtId="0" fontId="11" fillId="0" borderId="11" xfId="0" applyFont="1" applyBorder="1"/>
    <xf numFmtId="0" fontId="11" fillId="0" borderId="0" xfId="0" applyFont="1"/>
    <xf numFmtId="2" fontId="11" fillId="0" borderId="11" xfId="0" applyNumberFormat="1" applyFont="1" applyBorder="1"/>
    <xf numFmtId="49" fontId="16" fillId="0" borderId="0" xfId="1" applyNumberFormat="1" applyFont="1"/>
    <xf numFmtId="0" fontId="11" fillId="0" borderId="0" xfId="0" applyFont="1" applyAlignment="1">
      <alignment vertical="center"/>
    </xf>
    <xf numFmtId="2" fontId="0" fillId="0" borderId="0" xfId="0" applyNumberFormat="1"/>
    <xf numFmtId="0" fontId="17" fillId="0" borderId="0" xfId="0" applyFont="1"/>
    <xf numFmtId="43" fontId="17" fillId="0" borderId="0" xfId="6" applyFont="1" applyBorder="1" applyAlignment="1">
      <alignment horizontal="right"/>
    </xf>
    <xf numFmtId="49" fontId="11" fillId="0" borderId="0" xfId="0" applyNumberFormat="1" applyFont="1"/>
    <xf numFmtId="2" fontId="11" fillId="0" borderId="0" xfId="0" applyNumberFormat="1" applyFont="1"/>
    <xf numFmtId="49" fontId="11" fillId="0" borderId="0" xfId="1" applyNumberFormat="1" applyFont="1"/>
    <xf numFmtId="0" fontId="17" fillId="0" borderId="0" xfId="0" quotePrefix="1" applyFont="1" applyAlignment="1">
      <alignment horizontal="left"/>
    </xf>
    <xf numFmtId="0" fontId="17" fillId="0" borderId="0" xfId="0" quotePrefix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43" fontId="0" fillId="0" borderId="0" xfId="0" applyNumberFormat="1"/>
    <xf numFmtId="0" fontId="0" fillId="0" borderId="0" xfId="0" quotePrefix="1"/>
    <xf numFmtId="41" fontId="16" fillId="0" borderId="6" xfId="7" applyNumberFormat="1" applyFont="1" applyBorder="1" applyAlignment="1">
      <alignment horizontal="center"/>
    </xf>
    <xf numFmtId="41" fontId="16" fillId="0" borderId="7" xfId="7" applyNumberFormat="1" applyFont="1" applyBorder="1" applyAlignment="1">
      <alignment horizontal="center"/>
    </xf>
    <xf numFmtId="41" fontId="16" fillId="0" borderId="3" xfId="7" applyNumberFormat="1" applyFont="1" applyBorder="1" applyAlignment="1">
      <alignment horizontal="center"/>
    </xf>
    <xf numFmtId="41" fontId="16" fillId="0" borderId="4" xfId="7" applyNumberFormat="1" applyFont="1" applyBorder="1" applyAlignment="1">
      <alignment horizontal="center"/>
    </xf>
    <xf numFmtId="41" fontId="16" fillId="0" borderId="8" xfId="7" applyNumberFormat="1" applyFont="1" applyBorder="1" applyAlignment="1">
      <alignment horizontal="center"/>
    </xf>
    <xf numFmtId="41" fontId="16" fillId="0" borderId="13" xfId="7" applyNumberFormat="1" applyFont="1" applyBorder="1" applyAlignment="1">
      <alignment horizontal="center"/>
    </xf>
    <xf numFmtId="41" fontId="16" fillId="0" borderId="9" xfId="7" applyNumberFormat="1" applyFont="1" applyBorder="1" applyAlignment="1">
      <alignment horizontal="center"/>
    </xf>
    <xf numFmtId="0" fontId="16" fillId="0" borderId="5" xfId="7" applyFont="1" applyBorder="1" applyAlignment="1">
      <alignment horizontal="center"/>
    </xf>
    <xf numFmtId="41" fontId="16" fillId="0" borderId="2" xfId="7" applyNumberFormat="1" applyFont="1" applyBorder="1" applyAlignment="1">
      <alignment horizontal="center"/>
    </xf>
    <xf numFmtId="41" fontId="16" fillId="0" borderId="1" xfId="7" applyNumberFormat="1" applyFont="1" applyBorder="1" applyAlignment="1">
      <alignment horizontal="center"/>
    </xf>
    <xf numFmtId="41" fontId="17" fillId="0" borderId="0" xfId="7" applyNumberFormat="1" applyFont="1" applyAlignment="1">
      <alignment horizontal="center"/>
    </xf>
    <xf numFmtId="41" fontId="17" fillId="0" borderId="0" xfId="7" applyNumberFormat="1" applyFont="1" applyAlignment="1">
      <alignment horizontal="right"/>
    </xf>
    <xf numFmtId="41" fontId="16" fillId="0" borderId="11" xfId="7" applyNumberFormat="1" applyFont="1" applyBorder="1" applyAlignment="1">
      <alignment horizontal="center"/>
    </xf>
    <xf numFmtId="43" fontId="17" fillId="0" borderId="0" xfId="6" applyFont="1" applyFill="1" applyBorder="1" applyAlignment="1">
      <alignment horizontal="right"/>
    </xf>
    <xf numFmtId="43" fontId="16" fillId="0" borderId="0" xfId="6" applyFont="1" applyFill="1" applyBorder="1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18" fillId="0" borderId="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2" xfId="2" applyNumberFormat="1" applyFont="1" applyBorder="1" applyAlignment="1">
      <alignment wrapText="1"/>
    </xf>
    <xf numFmtId="0" fontId="19" fillId="0" borderId="14" xfId="0" quotePrefix="1" applyFont="1" applyBorder="1"/>
    <xf numFmtId="0" fontId="6" fillId="0" borderId="14" xfId="0" applyFont="1" applyBorder="1"/>
    <xf numFmtId="37" fontId="9" fillId="0" borderId="14" xfId="0" applyNumberFormat="1" applyFont="1" applyBorder="1" applyAlignment="1">
      <alignment vertical="center"/>
    </xf>
    <xf numFmtId="165" fontId="6" fillId="0" borderId="14" xfId="2" applyNumberFormat="1" applyFont="1" applyBorder="1"/>
    <xf numFmtId="167" fontId="6" fillId="0" borderId="14" xfId="0" applyNumberFormat="1" applyFont="1" applyBorder="1"/>
    <xf numFmtId="37" fontId="6" fillId="0" borderId="14" xfId="0" applyNumberFormat="1" applyFont="1" applyBorder="1"/>
    <xf numFmtId="37" fontId="4" fillId="0" borderId="14" xfId="0" applyNumberFormat="1" applyFont="1" applyBorder="1"/>
    <xf numFmtId="0" fontId="6" fillId="0" borderId="14" xfId="0" applyFont="1" applyBorder="1" applyAlignment="1">
      <alignment horizontal="right"/>
    </xf>
  </cellXfs>
  <cellStyles count="8">
    <cellStyle name="Comma" xfId="2" builtinId="3"/>
    <cellStyle name="Comma 2" xfId="3" xr:uid="{BB7F0C9D-2810-4B15-A291-7E6FEFFBD539}"/>
    <cellStyle name="Comma 3" xfId="6" xr:uid="{9E150DD8-D695-494B-B951-DD912EE6A0E6}"/>
    <cellStyle name="Normal" xfId="0" builtinId="0"/>
    <cellStyle name="Normal 2" xfId="1" xr:uid="{00000000-0005-0000-0000-000001000000}"/>
    <cellStyle name="Normal 2 2 2" xfId="7" xr:uid="{C919F23A-A3E9-44D1-A244-FF0464187911}"/>
    <cellStyle name="Normal 3" xfId="4" xr:uid="{C5EC0500-B897-4FA8-8B02-80F0AE9F8C86}"/>
    <cellStyle name="Normal 4" xfId="5" xr:uid="{181104FD-6FDA-4BDE-8AAC-77F5FCBBADAD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7" formatCode="#,##0.00_);\(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6" formatCode="#,##0.00000_);\(#,##0.000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9"/>
      <tableStyleElement type="pageFieldValues" dxfId="28"/>
    </tableStyle>
    <tableStyle name="OSPI Table" pivot="0" count="2" xr9:uid="{B0EA053C-04CF-4932-95FE-6A2A747968F3}">
      <tableStyleElement type="wholeTable" dxfId="27"/>
      <tableStyleElement type="headerRow" dxfId="26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061" displayName="Table1061" ref="B2:L299" totalsRowShown="0" headerRowDxfId="25" dataDxfId="23" headerRowBorderDxfId="24" tableBorderDxfId="22" totalsRowBorderDxfId="21">
  <tableColumns count="11">
    <tableColumn id="2" xr3:uid="{0F836A6E-8599-4D78-A446-7C2FFF0D7290}" name="CCDDD" dataDxfId="20"/>
    <tableColumn id="3" xr3:uid="{54D9CCA4-CB30-4F22-A1BC-276CCBEB6018}" name="District" dataDxfId="19"/>
    <tableColumn id="1" xr3:uid="{8976B4D5-54CF-40CD-AC6A-9F1139396DED}" name="Property Valuation W/O Timber" dataDxfId="18"/>
    <tableColumn id="10" xr3:uid="{1FD868D4-8246-4BCC-86C4-20C0903C5D25}" name="Greater of 1/2 TAV¹ or 80% Timber" dataDxfId="17"/>
    <tableColumn id="4" xr3:uid="{E69ED86F-118F-4698-9C06-C7EB3FCF50E2}" name="Levy Valuation With Timber" dataDxfId="16"/>
    <tableColumn id="5" xr3:uid="{23DD5665-B088-43A3-96B2-9E14D01F154B}" name="Levy Rate $/1000" dataDxfId="15"/>
    <tableColumn id="6" xr3:uid="{522B9625-7973-405C-8E05-153FDB1956BD}" name="Certified Levy Amount" dataDxfId="14"/>
    <tableColumn id="11" xr3:uid="{D0D384EE-D93E-4C4B-9B5B-CE93FB0C6054}" name="Enrichment Levy" dataDxfId="13">
      <calculatedColumnFormula>H3-(E3*G3)/1000</calculatedColumnFormula>
    </tableColumn>
    <tableColumn id="7" xr3:uid="{55C00002-A2B5-463B-9B08-C0741DAA3CB2}" name="Greater of 2019-20 or 2021-22 Resident FTE Students" dataDxfId="12" dataCellStyle="Comma"/>
    <tableColumn id="8" xr3:uid="{04B47766-33FE-48FC-B24E-4773C241BAA2}" name="Levy Valuation Per Student" dataDxfId="11">
      <calculatedColumnFormula>ROUND(F3/J3,0)</calculatedColumnFormula>
    </tableColumn>
    <tableColumn id="9" xr3:uid="{100AC1BD-E592-46BE-A1A3-EF0A2BAF11CA}" name="Certified Levy Per Student" dataDxfId="10">
      <calculatedColumnFormula>ROUND(H3/J3,0)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7D5D-D80B-4B63-A36E-E50FE34694F1}">
  <dimension ref="B2:AA383"/>
  <sheetViews>
    <sheetView tabSelected="1" topLeftCell="A77" workbookViewId="0">
      <selection activeCell="M61" sqref="M61"/>
    </sheetView>
  </sheetViews>
  <sheetFormatPr defaultColWidth="11.6640625" defaultRowHeight="11.25"/>
  <cols>
    <col min="3" max="3" width="31.5" bestFit="1" customWidth="1"/>
    <col min="4" max="4" width="25.5" style="73" customWidth="1"/>
    <col min="5" max="5" width="22.33203125" style="73" customWidth="1"/>
    <col min="6" max="6" width="22.33203125" style="74" customWidth="1"/>
    <col min="7" max="7" width="5.5" customWidth="1"/>
    <col min="8" max="8" width="14.1640625" hidden="1" customWidth="1"/>
    <col min="9" max="10" width="0" hidden="1" customWidth="1"/>
    <col min="11" max="11" width="5.5" hidden="1" customWidth="1"/>
    <col min="15" max="15" width="5.5" customWidth="1"/>
    <col min="19" max="19" width="5.5" customWidth="1"/>
    <col min="23" max="23" width="5.5" customWidth="1"/>
  </cols>
  <sheetData>
    <row r="2" spans="2:26" ht="15">
      <c r="D2" s="58"/>
      <c r="E2" s="59" t="s">
        <v>1637</v>
      </c>
      <c r="F2" s="60"/>
    </row>
    <row r="3" spans="2:26" ht="15">
      <c r="D3" s="58" t="s">
        <v>1491</v>
      </c>
      <c r="E3" s="61" t="s">
        <v>1492</v>
      </c>
      <c r="F3" s="60" t="s">
        <v>1493</v>
      </c>
      <c r="H3" s="32"/>
      <c r="I3" s="33">
        <v>2019</v>
      </c>
      <c r="J3" s="34"/>
      <c r="L3" s="32"/>
      <c r="M3" s="33">
        <v>2020</v>
      </c>
      <c r="N3" s="34"/>
      <c r="P3" s="32"/>
      <c r="Q3" s="33">
        <v>2021</v>
      </c>
      <c r="R3" s="34"/>
      <c r="T3" s="32"/>
      <c r="U3" s="33">
        <v>2022</v>
      </c>
      <c r="V3" s="34"/>
      <c r="X3" s="32"/>
      <c r="Y3" s="33" t="s">
        <v>1494</v>
      </c>
      <c r="Z3" s="34"/>
    </row>
    <row r="4" spans="2:26" ht="15">
      <c r="D4" s="62" t="s">
        <v>601</v>
      </c>
      <c r="E4" s="63" t="s">
        <v>1495</v>
      </c>
      <c r="F4" s="64" t="s">
        <v>1495</v>
      </c>
      <c r="H4" s="35" t="s">
        <v>1492</v>
      </c>
      <c r="I4" s="36" t="s">
        <v>1493</v>
      </c>
      <c r="J4" s="37" t="s">
        <v>1496</v>
      </c>
      <c r="L4" s="35" t="s">
        <v>1492</v>
      </c>
      <c r="M4" s="36" t="s">
        <v>1493</v>
      </c>
      <c r="N4" s="37" t="s">
        <v>1496</v>
      </c>
      <c r="P4" s="35" t="s">
        <v>1492</v>
      </c>
      <c r="Q4" s="36" t="s">
        <v>1493</v>
      </c>
      <c r="R4" s="37" t="s">
        <v>1496</v>
      </c>
      <c r="T4" s="35" t="s">
        <v>1492</v>
      </c>
      <c r="U4" s="36" t="s">
        <v>1493</v>
      </c>
      <c r="V4" s="37" t="s">
        <v>1496</v>
      </c>
      <c r="X4" s="35" t="s">
        <v>1492</v>
      </c>
      <c r="Y4" s="36" t="s">
        <v>1493</v>
      </c>
      <c r="Z4" s="37" t="s">
        <v>1496</v>
      </c>
    </row>
    <row r="5" spans="2:26" ht="15">
      <c r="D5" s="65">
        <v>2021</v>
      </c>
      <c r="E5" s="66" t="s">
        <v>1497</v>
      </c>
      <c r="F5" s="67" t="s">
        <v>1497</v>
      </c>
      <c r="H5" s="38" t="s">
        <v>1498</v>
      </c>
      <c r="I5" s="39" t="s">
        <v>1498</v>
      </c>
      <c r="J5" s="40" t="s">
        <v>1498</v>
      </c>
      <c r="L5" s="38" t="s">
        <v>1498</v>
      </c>
      <c r="M5" s="39" t="s">
        <v>1498</v>
      </c>
      <c r="N5" s="40" t="s">
        <v>1498</v>
      </c>
      <c r="P5" s="38" t="s">
        <v>1498</v>
      </c>
      <c r="Q5" s="39" t="s">
        <v>1498</v>
      </c>
      <c r="R5" s="40" t="s">
        <v>1498</v>
      </c>
      <c r="T5" s="38" t="s">
        <v>1498</v>
      </c>
      <c r="U5" s="39" t="s">
        <v>1498</v>
      </c>
      <c r="V5" s="40" t="s">
        <v>1498</v>
      </c>
      <c r="X5" s="38" t="s">
        <v>1498</v>
      </c>
      <c r="Y5" s="39" t="s">
        <v>1498</v>
      </c>
      <c r="Z5" s="40" t="s">
        <v>1498</v>
      </c>
    </row>
    <row r="6" spans="2:26" ht="15">
      <c r="D6" s="68"/>
      <c r="E6" s="68"/>
      <c r="F6" s="69"/>
    </row>
    <row r="7" spans="2:26" ht="15">
      <c r="B7" s="44" t="s">
        <v>1499</v>
      </c>
      <c r="C7" s="41" t="s">
        <v>64</v>
      </c>
      <c r="D7" s="70">
        <f>SUM(D8:D380)/2</f>
        <v>2543747512.1019969</v>
      </c>
      <c r="E7" s="70">
        <f>SUM(E9:E380)/2</f>
        <v>1379812646.3199997</v>
      </c>
      <c r="F7" s="70">
        <f>SUM(F9:F380)/2</f>
        <v>1024068391.1799998</v>
      </c>
      <c r="G7" s="42"/>
      <c r="H7" s="43">
        <v>54.736307995213473</v>
      </c>
      <c r="I7" s="43">
        <v>44.186069593029799</v>
      </c>
      <c r="J7" s="43">
        <v>98.922377588243279</v>
      </c>
      <c r="K7" s="42"/>
      <c r="L7" s="43">
        <v>58.47960666635489</v>
      </c>
      <c r="M7" s="43">
        <v>43.048652520875891</v>
      </c>
      <c r="N7" s="43">
        <v>101.52825918723079</v>
      </c>
      <c r="O7" s="42"/>
      <c r="P7" s="43">
        <v>54.265532855902606</v>
      </c>
      <c r="Q7" s="43">
        <v>39.630815962567624</v>
      </c>
      <c r="R7" s="43">
        <v>93.89634881847023</v>
      </c>
      <c r="S7" s="42"/>
      <c r="T7" s="43">
        <f>IFERROR(IF(E7&gt;0,E7/D7*100,0),0)</f>
        <v>54.243302047686612</v>
      </c>
      <c r="U7" s="43">
        <f>IFERROR(IF(F7&gt;0,F7/D7*100,0),0)</f>
        <v>40.258256226608459</v>
      </c>
      <c r="V7" s="43">
        <f>T7+U7</f>
        <v>94.501558274295064</v>
      </c>
      <c r="W7" s="42"/>
      <c r="X7" s="43">
        <f>AVERAGE(L7,P7,T7)</f>
        <v>55.662813856648029</v>
      </c>
      <c r="Y7" s="43">
        <f t="shared" ref="Y7:Z7" si="0">AVERAGE(M7,Q7,U7)</f>
        <v>40.979241570017329</v>
      </c>
      <c r="Z7" s="43">
        <f t="shared" si="0"/>
        <v>96.642055426665365</v>
      </c>
    </row>
    <row r="8" spans="2:26" ht="15">
      <c r="B8" s="44" t="s">
        <v>1500</v>
      </c>
      <c r="C8" s="45"/>
      <c r="D8" s="68"/>
      <c r="E8" s="68"/>
      <c r="F8" s="69"/>
      <c r="H8" s="46"/>
      <c r="I8" s="46"/>
      <c r="J8" s="46"/>
      <c r="L8" s="46"/>
      <c r="M8" s="46"/>
      <c r="N8" s="46"/>
      <c r="P8" s="46"/>
      <c r="Q8" s="46"/>
      <c r="R8" s="46"/>
      <c r="T8" s="46"/>
      <c r="U8" s="46"/>
      <c r="V8" s="46"/>
      <c r="X8" s="46"/>
      <c r="Y8" s="46"/>
      <c r="Z8" s="46"/>
    </row>
    <row r="9" spans="2:26" ht="15">
      <c r="B9" s="47" t="s">
        <v>67</v>
      </c>
      <c r="C9" s="47" t="s">
        <v>334</v>
      </c>
      <c r="D9" s="71">
        <f>IFERROR(VLOOKUP(B9,'1061(2023)'!$B$3:$I$297,8,0),0)</f>
        <v>150000</v>
      </c>
      <c r="E9" s="71">
        <f>IFERROR(VLOOKUP(B9,August!$A$6:$H$300,8,0),0)-F9</f>
        <v>92433.1</v>
      </c>
      <c r="F9" s="71">
        <f>IFERROR(VLOOKUP(B9,December!$A$6:$H$300,8,0),0)</f>
        <v>55423.09</v>
      </c>
      <c r="H9" s="46">
        <v>0</v>
      </c>
      <c r="I9" s="46">
        <v>0</v>
      </c>
      <c r="J9" s="46">
        <v>0</v>
      </c>
      <c r="L9" s="46">
        <v>69.144112676056338</v>
      </c>
      <c r="M9" s="46">
        <v>18.337845070422539</v>
      </c>
      <c r="N9" s="46">
        <v>87.481957746478884</v>
      </c>
      <c r="P9" s="46">
        <v>63.753493333333324</v>
      </c>
      <c r="Q9" s="46">
        <v>29.664186666666666</v>
      </c>
      <c r="R9" s="46">
        <v>93.41767999999999</v>
      </c>
      <c r="T9" s="46">
        <f>IFERROR(IF(E9&gt;0,E9/D9*100,0),0)</f>
        <v>61.622066666666676</v>
      </c>
      <c r="U9" s="46">
        <f t="shared" ref="U9:U14" si="1">IFERROR(IF(F9&gt;0,F9/D9*100,0),0)</f>
        <v>36.948726666666666</v>
      </c>
      <c r="V9" s="46">
        <f>T9+U9</f>
        <v>98.570793333333341</v>
      </c>
      <c r="X9" s="46">
        <f t="shared" ref="X9:X71" si="2">AVERAGE(L9,P9,T9)</f>
        <v>64.839890892018786</v>
      </c>
      <c r="Y9" s="46">
        <f t="shared" ref="Y9:Y71" si="3">AVERAGE(M9,Q9,U9)</f>
        <v>28.316919467918623</v>
      </c>
      <c r="Z9" s="46">
        <f t="shared" ref="Z9:Z71" si="4">AVERAGE(N9,R9,V9)</f>
        <v>93.15681035993741</v>
      </c>
    </row>
    <row r="10" spans="2:26" ht="15">
      <c r="B10" s="47" t="s">
        <v>68</v>
      </c>
      <c r="C10" s="47" t="s">
        <v>335</v>
      </c>
      <c r="D10" s="71">
        <f>IFERROR(VLOOKUP(B10,'1061(2023)'!$B$3:$I$297,8,0),0)</f>
        <v>50000</v>
      </c>
      <c r="E10" s="71">
        <f>IFERROR(VLOOKUP(B10,August!$A$6:$H$300,8,0),0)-F10</f>
        <v>38905.17</v>
      </c>
      <c r="F10" s="71">
        <f>IFERROR(VLOOKUP(B10,December!$A$6:$H$300,8,0),0)</f>
        <v>11560.12</v>
      </c>
      <c r="H10" s="46">
        <v>73.846710885680849</v>
      </c>
      <c r="I10" s="46">
        <v>9.3797268825595008</v>
      </c>
      <c r="J10" s="46">
        <v>83.226437768240345</v>
      </c>
      <c r="L10" s="46">
        <v>93.106500000000011</v>
      </c>
      <c r="M10" s="46">
        <v>21.181125000000002</v>
      </c>
      <c r="N10" s="46">
        <v>114.28762500000002</v>
      </c>
      <c r="P10" s="46">
        <v>77.212440000000001</v>
      </c>
      <c r="Q10" s="46">
        <v>23.057759999999998</v>
      </c>
      <c r="R10" s="46">
        <v>100.2702</v>
      </c>
      <c r="T10" s="46">
        <f t="shared" ref="T10:T14" si="5">IFERROR(IF(E10&gt;0,E10/D10*100,0),0)</f>
        <v>77.810339999999997</v>
      </c>
      <c r="U10" s="46">
        <f t="shared" si="1"/>
        <v>23.120239999999999</v>
      </c>
      <c r="V10" s="46">
        <f t="shared" ref="V10:V73" si="6">T10+U10</f>
        <v>100.93057999999999</v>
      </c>
      <c r="X10" s="46">
        <f t="shared" si="2"/>
        <v>82.709760000000003</v>
      </c>
      <c r="Y10" s="46">
        <f t="shared" si="3"/>
        <v>22.453041666666664</v>
      </c>
      <c r="Z10" s="46">
        <f t="shared" si="4"/>
        <v>105.16280166666668</v>
      </c>
    </row>
    <row r="11" spans="2:26" ht="15">
      <c r="B11" s="47" t="s">
        <v>66</v>
      </c>
      <c r="C11" s="47" t="s">
        <v>333</v>
      </c>
      <c r="D11" s="71">
        <f>IFERROR(VLOOKUP(B11,'1061(2023)'!$B$3:$I$297,8,0),0)</f>
        <v>2560000</v>
      </c>
      <c r="E11" s="71">
        <f>IFERROR(VLOOKUP(B11,August!$A$6:$H$300,8,0),0)-F11</f>
        <v>1514819.71</v>
      </c>
      <c r="F11" s="71">
        <f>IFERROR(VLOOKUP(B11,December!$A$6:$H$300,8,0),0)</f>
        <v>975931.93</v>
      </c>
      <c r="H11" s="46">
        <v>59.812713888888894</v>
      </c>
      <c r="I11" s="46">
        <v>41.728325462962964</v>
      </c>
      <c r="J11" s="46">
        <v>101.54103935185185</v>
      </c>
      <c r="L11" s="46">
        <v>66.288431018518509</v>
      </c>
      <c r="M11" s="46">
        <v>41.485736111111109</v>
      </c>
      <c r="N11" s="46">
        <v>107.77416712962962</v>
      </c>
      <c r="P11" s="46">
        <v>61.739249281314166</v>
      </c>
      <c r="Q11" s="46">
        <v>39.133059137577</v>
      </c>
      <c r="R11" s="46">
        <v>100.87230841889117</v>
      </c>
      <c r="T11" s="46">
        <f t="shared" si="5"/>
        <v>59.172644921874998</v>
      </c>
      <c r="U11" s="46">
        <f t="shared" si="1"/>
        <v>38.122341015624997</v>
      </c>
      <c r="V11" s="46">
        <f t="shared" si="6"/>
        <v>97.294985937500002</v>
      </c>
      <c r="X11" s="46">
        <f t="shared" si="2"/>
        <v>62.400108407235884</v>
      </c>
      <c r="Y11" s="46">
        <f t="shared" si="3"/>
        <v>39.58037875477104</v>
      </c>
      <c r="Z11" s="46">
        <f t="shared" si="4"/>
        <v>101.98048716200692</v>
      </c>
    </row>
    <row r="12" spans="2:26" ht="15">
      <c r="B12" s="47" t="s">
        <v>69</v>
      </c>
      <c r="C12" s="47" t="s">
        <v>336</v>
      </c>
      <c r="D12" s="71">
        <f>IFERROR(VLOOKUP(B12,'1061(2023)'!$B$3:$I$297,8,0),0)</f>
        <v>545000</v>
      </c>
      <c r="E12" s="71">
        <f>IFERROR(VLOOKUP(B12,August!$A$6:$H$300,8,0),0)-F12</f>
        <v>366461.25</v>
      </c>
      <c r="F12" s="71">
        <f>IFERROR(VLOOKUP(B12,December!$A$6:$H$300,8,0),0)</f>
        <v>165892.75</v>
      </c>
      <c r="H12" s="46">
        <v>66.754329077311851</v>
      </c>
      <c r="I12" s="46">
        <v>19.194026886823291</v>
      </c>
      <c r="J12" s="46">
        <v>85.948355964135146</v>
      </c>
      <c r="L12" s="46">
        <v>68.324066536203517</v>
      </c>
      <c r="M12" s="46">
        <v>33.956962818003909</v>
      </c>
      <c r="N12" s="46">
        <v>102.28102935420742</v>
      </c>
      <c r="P12" s="46">
        <v>68.170611428571419</v>
      </c>
      <c r="Q12" s="46">
        <v>31.354257142857143</v>
      </c>
      <c r="R12" s="46">
        <v>99.524868571428556</v>
      </c>
      <c r="T12" s="46">
        <f t="shared" si="5"/>
        <v>67.240596330275224</v>
      </c>
      <c r="U12" s="46">
        <f t="shared" si="1"/>
        <v>30.439036697247708</v>
      </c>
      <c r="V12" s="46">
        <f t="shared" si="6"/>
        <v>97.679633027522925</v>
      </c>
      <c r="X12" s="46">
        <f t="shared" si="2"/>
        <v>67.911758098350063</v>
      </c>
      <c r="Y12" s="46">
        <f t="shared" si="3"/>
        <v>31.916752219369585</v>
      </c>
      <c r="Z12" s="46">
        <f t="shared" si="4"/>
        <v>99.828510317719633</v>
      </c>
    </row>
    <row r="13" spans="2:26" ht="15">
      <c r="B13" s="47" t="s">
        <v>70</v>
      </c>
      <c r="C13" s="47" t="s">
        <v>337</v>
      </c>
      <c r="D13" s="71">
        <f>IFERROR(VLOOKUP(B13,'1061(2023)'!$B$3:$I$297,8,0),0)</f>
        <v>914000</v>
      </c>
      <c r="E13" s="71">
        <f>IFERROR(VLOOKUP(B13,August!$A$6:$H$300,8,0),0)-F13</f>
        <v>589061.97</v>
      </c>
      <c r="F13" s="71">
        <f>IFERROR(VLOOKUP(B13,December!$A$6:$H$300,8,0),0)</f>
        <v>294867</v>
      </c>
      <c r="H13" s="46">
        <v>65.771127270178894</v>
      </c>
      <c r="I13" s="46">
        <v>14.433491623133163</v>
      </c>
      <c r="J13" s="46">
        <v>80.204618893312059</v>
      </c>
      <c r="L13" s="46">
        <v>88.267643828145111</v>
      </c>
      <c r="M13" s="46">
        <v>34.397275404446439</v>
      </c>
      <c r="N13" s="46">
        <v>122.66491923259156</v>
      </c>
      <c r="P13" s="46">
        <v>66.436303133903124</v>
      </c>
      <c r="Q13" s="46">
        <v>33.763080341880347</v>
      </c>
      <c r="R13" s="46">
        <v>100.19938347578346</v>
      </c>
      <c r="T13" s="46">
        <f t="shared" si="5"/>
        <v>64.448793216630193</v>
      </c>
      <c r="U13" s="46">
        <f t="shared" si="1"/>
        <v>32.261159737417941</v>
      </c>
      <c r="V13" s="46">
        <f t="shared" si="6"/>
        <v>96.709952954048134</v>
      </c>
      <c r="X13" s="46">
        <f t="shared" si="2"/>
        <v>73.050913392892809</v>
      </c>
      <c r="Y13" s="46">
        <f t="shared" si="3"/>
        <v>33.473838494581578</v>
      </c>
      <c r="Z13" s="46">
        <f t="shared" si="4"/>
        <v>106.52475188747439</v>
      </c>
    </row>
    <row r="14" spans="2:26" ht="15">
      <c r="B14" s="49" t="s">
        <v>1501</v>
      </c>
      <c r="C14" s="45" t="s">
        <v>1502</v>
      </c>
      <c r="D14" s="72">
        <f>SUM(D9:D13)</f>
        <v>4219000</v>
      </c>
      <c r="E14" s="72">
        <f t="shared" ref="E14" si="7">SUM(E9:E13)</f>
        <v>2601681.2000000002</v>
      </c>
      <c r="F14" s="72">
        <f>SUM(F9:F13)</f>
        <v>1503674.8900000001</v>
      </c>
      <c r="G14" s="42"/>
      <c r="H14" s="50">
        <v>63.717056582281948</v>
      </c>
      <c r="I14" s="50">
        <v>33.559615313789202</v>
      </c>
      <c r="J14" s="50">
        <v>97.27667189607115</v>
      </c>
      <c r="K14" s="42"/>
      <c r="L14" s="50">
        <v>71.117017169075794</v>
      </c>
      <c r="M14" s="50">
        <v>37.895600404742588</v>
      </c>
      <c r="N14" s="50">
        <v>109.01261757381835</v>
      </c>
      <c r="O14" s="42"/>
      <c r="P14" s="50">
        <v>63.862822291021672</v>
      </c>
      <c r="Q14" s="50">
        <v>36.403616842105265</v>
      </c>
      <c r="R14" s="50">
        <v>100.26643913312694</v>
      </c>
      <c r="S14" s="42"/>
      <c r="T14" s="50">
        <f t="shared" si="5"/>
        <v>61.665826025124439</v>
      </c>
      <c r="U14" s="50">
        <f t="shared" si="1"/>
        <v>35.64055202654658</v>
      </c>
      <c r="V14" s="50">
        <f t="shared" si="6"/>
        <v>97.306378051671018</v>
      </c>
      <c r="W14" s="42"/>
      <c r="X14" s="50">
        <f t="shared" si="2"/>
        <v>65.548555161740637</v>
      </c>
      <c r="Y14" s="50">
        <f t="shared" si="3"/>
        <v>36.646589757798147</v>
      </c>
      <c r="Z14" s="50">
        <f t="shared" si="4"/>
        <v>102.19514491953878</v>
      </c>
    </row>
    <row r="15" spans="2:26" ht="15">
      <c r="B15" s="51" t="s">
        <v>1503</v>
      </c>
      <c r="C15" s="45"/>
      <c r="D15" s="71"/>
      <c r="E15" s="71"/>
      <c r="F15" s="71"/>
      <c r="H15" s="46"/>
      <c r="I15" s="46"/>
      <c r="J15" s="46"/>
      <c r="L15" s="46"/>
      <c r="M15" s="46"/>
      <c r="N15" s="46"/>
      <c r="P15" s="46"/>
      <c r="Q15" s="46"/>
      <c r="R15" s="46"/>
      <c r="T15" s="46"/>
      <c r="U15" s="46"/>
      <c r="V15" s="46"/>
      <c r="X15" s="46"/>
      <c r="Y15" s="46"/>
      <c r="Z15" s="46"/>
    </row>
    <row r="16" spans="2:26" ht="15">
      <c r="B16" s="47" t="s">
        <v>71</v>
      </c>
      <c r="C16" s="47" t="s">
        <v>338</v>
      </c>
      <c r="D16" s="71">
        <f>IFERROR(VLOOKUP(B16,'1061(2023)'!$B$3:$I$297,8,0),0)</f>
        <v>4261000</v>
      </c>
      <c r="E16" s="71">
        <f>IFERROR(VLOOKUP(B16,August!$A$6:$H$300,8,0),0)-F16</f>
        <v>2509631.06</v>
      </c>
      <c r="F16" s="71">
        <f>IFERROR(VLOOKUP(B16,December!$A$6:$H$300,8,0),0)</f>
        <v>1248961.21</v>
      </c>
      <c r="H16" s="46">
        <v>57.626912122680807</v>
      </c>
      <c r="I16" s="46">
        <v>41.569501181328711</v>
      </c>
      <c r="J16" s="46">
        <v>99.196413304009525</v>
      </c>
      <c r="L16" s="46">
        <v>66.334933332918439</v>
      </c>
      <c r="M16" s="46">
        <v>41.338539166667317</v>
      </c>
      <c r="N16" s="46">
        <v>107.67347249958576</v>
      </c>
      <c r="P16" s="46">
        <v>59.495558408067097</v>
      </c>
      <c r="Q16" s="46">
        <v>35.459301721890405</v>
      </c>
      <c r="R16" s="46">
        <v>94.954860129957495</v>
      </c>
      <c r="T16" s="46">
        <f>IFERROR(IF(E16&gt;0,E16/D16*100,0),0)</f>
        <v>58.897701478526166</v>
      </c>
      <c r="U16" s="46">
        <f>IFERROR(IF(F16&gt;0,F16/D16*100,0),0)</f>
        <v>29.311457639051863</v>
      </c>
      <c r="V16" s="46">
        <f t="shared" si="6"/>
        <v>88.209159117578025</v>
      </c>
      <c r="X16" s="46">
        <f t="shared" si="2"/>
        <v>61.576064406503896</v>
      </c>
      <c r="Y16" s="46">
        <f t="shared" si="3"/>
        <v>35.369766175869863</v>
      </c>
      <c r="Z16" s="46">
        <f t="shared" si="4"/>
        <v>96.945830582373745</v>
      </c>
    </row>
    <row r="17" spans="2:26" ht="15">
      <c r="B17" s="47" t="s">
        <v>72</v>
      </c>
      <c r="C17" s="47" t="s">
        <v>339</v>
      </c>
      <c r="D17" s="71">
        <f>IFERROR(VLOOKUP(B17,'1061(2023)'!$B$3:$I$297,8,0),0)</f>
        <v>1046846.00221608</v>
      </c>
      <c r="E17" s="71">
        <f>IFERROR(VLOOKUP(B17,August!$A$6:$H$300,8,0),0)-F17</f>
        <v>620658.78</v>
      </c>
      <c r="F17" s="71">
        <f>IFERROR(VLOOKUP(B17,December!$A$6:$H$300,8,0),0)</f>
        <v>406113.39</v>
      </c>
      <c r="H17" s="46">
        <v>57.938820472440945</v>
      </c>
      <c r="I17" s="46">
        <v>41.475820472440951</v>
      </c>
      <c r="J17" s="46">
        <v>99.414640944881896</v>
      </c>
      <c r="L17" s="46">
        <v>60.669036556333268</v>
      </c>
      <c r="M17" s="46">
        <v>41.348640203711454</v>
      </c>
      <c r="N17" s="46">
        <v>102.01767676004472</v>
      </c>
      <c r="P17" s="46">
        <v>59.22578923608468</v>
      </c>
      <c r="Q17" s="46">
        <v>23.31436187233016</v>
      </c>
      <c r="R17" s="46">
        <v>82.540151108414847</v>
      </c>
      <c r="T17" s="46">
        <f>IFERROR(IF(E17&gt;0,E17/D17*100,0),0)</f>
        <v>59.288451088901382</v>
      </c>
      <c r="U17" s="46">
        <f>IFERROR(IF(F17&gt;0,F17/D17*100,0),0)</f>
        <v>38.79399540527394</v>
      </c>
      <c r="V17" s="46">
        <f t="shared" si="6"/>
        <v>98.082446494175315</v>
      </c>
      <c r="X17" s="46">
        <f t="shared" si="2"/>
        <v>59.727758960439779</v>
      </c>
      <c r="Y17" s="46">
        <f t="shared" si="3"/>
        <v>34.48566582710518</v>
      </c>
      <c r="Z17" s="46">
        <f t="shared" si="4"/>
        <v>94.213424787544966</v>
      </c>
    </row>
    <row r="18" spans="2:26" ht="15">
      <c r="B18" s="49" t="s">
        <v>1504</v>
      </c>
      <c r="C18" s="45" t="s">
        <v>1505</v>
      </c>
      <c r="D18" s="72">
        <f>SUM(D16:D17)</f>
        <v>5307846.0022160802</v>
      </c>
      <c r="E18" s="72">
        <f t="shared" ref="E18" si="8">SUM(E16:E17)</f>
        <v>3130289.84</v>
      </c>
      <c r="F18" s="72">
        <f>SUM(F16:F17)</f>
        <v>1655074.6</v>
      </c>
      <c r="G18" s="42"/>
      <c r="H18" s="50">
        <v>57.688693800115665</v>
      </c>
      <c r="I18" s="50">
        <v>41.550945245449391</v>
      </c>
      <c r="J18" s="50">
        <v>99.239639045565056</v>
      </c>
      <c r="K18" s="42"/>
      <c r="L18" s="50">
        <v>65.215006475889552</v>
      </c>
      <c r="M18" s="50">
        <v>41.340535747811593</v>
      </c>
      <c r="N18" s="50">
        <v>106.55554222370114</v>
      </c>
      <c r="O18" s="42"/>
      <c r="P18" s="50">
        <v>59.42912870379935</v>
      </c>
      <c r="Q18" s="50">
        <v>32.468653247762703</v>
      </c>
      <c r="R18" s="50">
        <v>91.897781951562052</v>
      </c>
      <c r="S18" s="42"/>
      <c r="T18" s="50">
        <f>IFERROR(IF(E18&gt;0,E18/D18*100,0),0)</f>
        <v>58.974767517615845</v>
      </c>
      <c r="U18" s="50">
        <f>IFERROR(IF(F18&gt;0,F18/D18*100,0),0)</f>
        <v>31.18166200204357</v>
      </c>
      <c r="V18" s="50">
        <f t="shared" si="6"/>
        <v>90.156429519659412</v>
      </c>
      <c r="W18" s="42"/>
      <c r="X18" s="50">
        <f t="shared" si="2"/>
        <v>61.206300899101585</v>
      </c>
      <c r="Y18" s="50">
        <f t="shared" si="3"/>
        <v>34.996950332539285</v>
      </c>
      <c r="Z18" s="50">
        <f t="shared" si="4"/>
        <v>96.203251231640863</v>
      </c>
    </row>
    <row r="19" spans="2:26" ht="15">
      <c r="B19" s="44" t="s">
        <v>1506</v>
      </c>
      <c r="C19" s="45"/>
      <c r="D19" s="71"/>
      <c r="E19" s="71"/>
      <c r="F19" s="71"/>
      <c r="H19" s="46"/>
      <c r="I19" s="46"/>
      <c r="J19" s="46"/>
      <c r="L19" s="46"/>
      <c r="M19" s="46"/>
      <c r="N19" s="46"/>
      <c r="P19" s="46"/>
      <c r="Q19" s="46"/>
      <c r="R19" s="46"/>
      <c r="T19" s="46"/>
      <c r="U19" s="46"/>
      <c r="V19" s="46"/>
      <c r="X19" s="46"/>
      <c r="Y19" s="46"/>
      <c r="Z19" s="46"/>
    </row>
    <row r="20" spans="2:26" ht="15">
      <c r="B20" s="52" t="s">
        <v>73</v>
      </c>
      <c r="C20" s="47" t="s">
        <v>340</v>
      </c>
      <c r="D20" s="71">
        <f>IFERROR(VLOOKUP(B20,'1061(2023)'!$B$3:$I$297,8,0),0)</f>
        <v>0</v>
      </c>
      <c r="E20" s="71">
        <f>IFERROR(VLOOKUP(B20,August!$A$6:$H$300,8,0),0)-F20</f>
        <v>164064.3900000006</v>
      </c>
      <c r="F20" s="71">
        <f>IFERROR(VLOOKUP(B20,December!$A$6:$H$300,8,0),0)</f>
        <v>7626762.0499999998</v>
      </c>
      <c r="H20" s="46">
        <v>57.277634074074079</v>
      </c>
      <c r="I20" s="46">
        <v>43.621513670033671</v>
      </c>
      <c r="J20" s="46">
        <v>100.89914774410775</v>
      </c>
      <c r="L20" s="46">
        <v>64.37408666666667</v>
      </c>
      <c r="M20" s="46">
        <v>43.356230168350166</v>
      </c>
      <c r="N20" s="46">
        <v>107.73031683501684</v>
      </c>
      <c r="P20" s="46">
        <v>57.908540771349863</v>
      </c>
      <c r="Q20" s="46">
        <v>38.219348044077137</v>
      </c>
      <c r="R20" s="46">
        <v>96.127888815426999</v>
      </c>
      <c r="T20" s="46">
        <f t="shared" ref="T20:T26" si="9">IFERROR(IF(E20&gt;0,E20/D20*100,0),0)</f>
        <v>0</v>
      </c>
      <c r="U20" s="46">
        <f t="shared" ref="U20:U26" si="10">IFERROR(IF(F20&gt;0,F20/D20*100,0),0)</f>
        <v>0</v>
      </c>
      <c r="V20" s="46">
        <f t="shared" si="6"/>
        <v>0</v>
      </c>
      <c r="X20" s="46">
        <f t="shared" si="2"/>
        <v>40.760875812672175</v>
      </c>
      <c r="Y20" s="46">
        <f t="shared" si="3"/>
        <v>27.191859404142434</v>
      </c>
      <c r="Z20" s="46">
        <f t="shared" si="4"/>
        <v>67.952735216814617</v>
      </c>
    </row>
    <row r="21" spans="2:26" ht="15">
      <c r="B21" s="47" t="s">
        <v>8</v>
      </c>
      <c r="C21" s="47" t="s">
        <v>9</v>
      </c>
      <c r="D21" s="71">
        <f>IFERROR(VLOOKUP(B21,'1061(2023)'!$B$3:$I$297,8,0),0)</f>
        <v>355497</v>
      </c>
      <c r="E21" s="71">
        <f>IFERROR(VLOOKUP(B21,August!$A$6:$H$300,8,0),0)-F21</f>
        <v>198387.53999999998</v>
      </c>
      <c r="F21" s="71">
        <f>IFERROR(VLOOKUP(B21,December!$A$6:$H$300,8,0),0)</f>
        <v>152732.87</v>
      </c>
      <c r="H21" s="46">
        <v>54.922561693193394</v>
      </c>
      <c r="I21" s="46">
        <v>45.03390743222598</v>
      </c>
      <c r="J21" s="46">
        <v>99.956469125419375</v>
      </c>
      <c r="L21" s="46">
        <v>57.376960008712828</v>
      </c>
      <c r="M21" s="46">
        <v>44.40293210950334</v>
      </c>
      <c r="N21" s="46">
        <v>101.77989211821617</v>
      </c>
      <c r="P21" s="46">
        <v>53.273988921644509</v>
      </c>
      <c r="Q21" s="46">
        <v>41.149187239579042</v>
      </c>
      <c r="R21" s="46">
        <v>94.423176161223552</v>
      </c>
      <c r="T21" s="46">
        <f t="shared" si="9"/>
        <v>55.805686123933526</v>
      </c>
      <c r="U21" s="46">
        <f t="shared" si="10"/>
        <v>42.963195188707637</v>
      </c>
      <c r="V21" s="46">
        <f t="shared" si="6"/>
        <v>98.768881312641156</v>
      </c>
      <c r="X21" s="46">
        <f t="shared" si="2"/>
        <v>55.485545018096957</v>
      </c>
      <c r="Y21" s="46">
        <f t="shared" si="3"/>
        <v>42.838438179263335</v>
      </c>
      <c r="Z21" s="46">
        <f t="shared" si="4"/>
        <v>98.323983197360292</v>
      </c>
    </row>
    <row r="22" spans="2:26" ht="15">
      <c r="B22" s="53" t="s">
        <v>74</v>
      </c>
      <c r="C22" s="47" t="s">
        <v>1507</v>
      </c>
      <c r="D22" s="71">
        <f>IFERROR(VLOOKUP(B22,'1061(2023)'!$B$3:$I$297,8,0),0)</f>
        <v>1560697</v>
      </c>
      <c r="E22" s="71">
        <f>IFERROR(VLOOKUP(B22,August!$A$6:$H$300,8,0),0)-F22</f>
        <v>939527.00000000012</v>
      </c>
      <c r="F22" s="71">
        <f>IFERROR(VLOOKUP(B22,December!$A$6:$H$300,8,0),0)</f>
        <v>568505.37</v>
      </c>
      <c r="H22" s="46">
        <v>57.997922000000003</v>
      </c>
      <c r="I22" s="46">
        <v>42.529758000000001</v>
      </c>
      <c r="J22" s="46">
        <v>100.52768</v>
      </c>
      <c r="L22" s="46">
        <v>2.6279053333333304</v>
      </c>
      <c r="M22" s="46">
        <v>42.077667333333338</v>
      </c>
      <c r="N22" s="46">
        <v>44.705572666666669</v>
      </c>
      <c r="P22" s="46">
        <v>57.85942174305768</v>
      </c>
      <c r="Q22" s="46">
        <v>0.4866008413923027</v>
      </c>
      <c r="R22" s="46">
        <v>58.346022584449983</v>
      </c>
      <c r="T22" s="46">
        <f t="shared" si="9"/>
        <v>60.199193052847541</v>
      </c>
      <c r="U22" s="46">
        <f t="shared" si="10"/>
        <v>36.426376804722501</v>
      </c>
      <c r="V22" s="46">
        <f t="shared" si="6"/>
        <v>96.625569857570042</v>
      </c>
      <c r="X22" s="46">
        <f t="shared" si="2"/>
        <v>40.228840043079515</v>
      </c>
      <c r="Y22" s="46">
        <f t="shared" si="3"/>
        <v>26.330214993149383</v>
      </c>
      <c r="Z22" s="46">
        <f t="shared" si="4"/>
        <v>66.559055036228898</v>
      </c>
    </row>
    <row r="23" spans="2:26" ht="15">
      <c r="B23" s="47" t="s">
        <v>75</v>
      </c>
      <c r="C23" s="47" t="s">
        <v>341</v>
      </c>
      <c r="D23" s="71">
        <f>IFERROR(VLOOKUP(B23,'1061(2023)'!$B$3:$I$297,8,0),0)</f>
        <v>3254.58</v>
      </c>
      <c r="E23" s="71">
        <f>IFERROR(VLOOKUP(B23,August!$A$6:$H$300,8,0),0)-F23</f>
        <v>23344.929999999993</v>
      </c>
      <c r="F23" s="71">
        <f>IFERROR(VLOOKUP(B23,December!$A$6:$H$300,8,0),0)</f>
        <v>468816.88</v>
      </c>
      <c r="H23" s="46">
        <v>58.449169999999995</v>
      </c>
      <c r="I23" s="46">
        <v>43.436145000000003</v>
      </c>
      <c r="J23" s="46">
        <v>101.88531499999999</v>
      </c>
      <c r="L23" s="46">
        <v>67.834824999999981</v>
      </c>
      <c r="M23" s="46">
        <v>42.999713</v>
      </c>
      <c r="N23" s="46">
        <v>110.83453799999998</v>
      </c>
      <c r="P23" s="46">
        <v>60.038588088172709</v>
      </c>
      <c r="Q23" s="46">
        <v>37.875118405503699</v>
      </c>
      <c r="R23" s="46">
        <v>97.913706493676415</v>
      </c>
      <c r="T23" s="46">
        <f t="shared" si="9"/>
        <v>717.29470469307853</v>
      </c>
      <c r="U23" s="46">
        <f t="shared" si="10"/>
        <v>14404.835032477309</v>
      </c>
      <c r="V23" s="46">
        <f t="shared" si="6"/>
        <v>15122.129737170388</v>
      </c>
      <c r="X23" s="46">
        <f t="shared" si="2"/>
        <v>281.72270592708372</v>
      </c>
      <c r="Y23" s="46">
        <f t="shared" si="3"/>
        <v>4828.5699546276037</v>
      </c>
      <c r="Z23" s="46">
        <f t="shared" si="4"/>
        <v>5110.2926605546882</v>
      </c>
    </row>
    <row r="24" spans="2:26" ht="15">
      <c r="B24" s="47" t="s">
        <v>76</v>
      </c>
      <c r="C24" s="47" t="s">
        <v>342</v>
      </c>
      <c r="D24" s="71">
        <f>IFERROR(VLOOKUP(B24,'1061(2023)'!$B$3:$I$297,8,0),0)</f>
        <v>3782032</v>
      </c>
      <c r="E24" s="71">
        <f>IFERROR(VLOOKUP(B24,August!$A$6:$H$300,8,0),0)-F24</f>
        <v>2092005</v>
      </c>
      <c r="F24" s="71">
        <f>IFERROR(VLOOKUP(B24,December!$A$6:$H$300,8,0),0)</f>
        <v>1358211.44</v>
      </c>
      <c r="H24" s="46">
        <v>53.719701210520569</v>
      </c>
      <c r="I24" s="46">
        <v>40.469000213029702</v>
      </c>
      <c r="J24" s="46">
        <v>94.18870142355027</v>
      </c>
      <c r="L24" s="46">
        <v>62.854587582062393</v>
      </c>
      <c r="M24" s="46">
        <v>40.124605435465519</v>
      </c>
      <c r="N24" s="46">
        <v>102.9791930175279</v>
      </c>
      <c r="P24" s="46">
        <v>52.980322216649952</v>
      </c>
      <c r="Q24" s="46">
        <v>33.855919388600583</v>
      </c>
      <c r="R24" s="46">
        <v>86.836241605250535</v>
      </c>
      <c r="T24" s="46">
        <f t="shared" si="9"/>
        <v>55.314312517715351</v>
      </c>
      <c r="U24" s="46">
        <f t="shared" si="10"/>
        <v>35.912214386340466</v>
      </c>
      <c r="V24" s="46">
        <f t="shared" si="6"/>
        <v>91.226526904055817</v>
      </c>
      <c r="X24" s="46">
        <f t="shared" si="2"/>
        <v>57.04974077214257</v>
      </c>
      <c r="Y24" s="46">
        <f t="shared" si="3"/>
        <v>36.63091307013552</v>
      </c>
      <c r="Z24" s="46">
        <f t="shared" si="4"/>
        <v>93.68065384227809</v>
      </c>
    </row>
    <row r="25" spans="2:26" ht="15">
      <c r="B25" s="47" t="s">
        <v>77</v>
      </c>
      <c r="C25" s="47" t="s">
        <v>343</v>
      </c>
      <c r="D25" s="71">
        <f>IFERROR(VLOOKUP(B25,'1061(2023)'!$B$3:$I$297,8,0),0)</f>
        <v>28533131</v>
      </c>
      <c r="E25" s="71">
        <f>IFERROR(VLOOKUP(B25,August!$A$6:$H$300,8,0),0)-F25</f>
        <v>16393831.650000002</v>
      </c>
      <c r="F25" s="71">
        <f>IFERROR(VLOOKUP(B25,December!$A$6:$H$300,8,0),0)</f>
        <v>10876019.289999999</v>
      </c>
      <c r="H25" s="46">
        <v>56.167617559425274</v>
      </c>
      <c r="I25" s="46">
        <v>43.595548807641769</v>
      </c>
      <c r="J25" s="46">
        <v>99.763166367067043</v>
      </c>
      <c r="L25" s="46">
        <v>58.491862666666663</v>
      </c>
      <c r="M25" s="46">
        <v>42.276308625000006</v>
      </c>
      <c r="N25" s="46">
        <v>100.76817129166668</v>
      </c>
      <c r="P25" s="46">
        <v>57.040924807692306</v>
      </c>
      <c r="Q25" s="46">
        <v>40.481599576923074</v>
      </c>
      <c r="R25" s="46">
        <v>97.52252438461538</v>
      </c>
      <c r="T25" s="46">
        <f t="shared" si="9"/>
        <v>57.455424888351722</v>
      </c>
      <c r="U25" s="46">
        <f t="shared" si="10"/>
        <v>38.117160328461672</v>
      </c>
      <c r="V25" s="46">
        <f t="shared" si="6"/>
        <v>95.572585216813394</v>
      </c>
      <c r="X25" s="46">
        <f t="shared" si="2"/>
        <v>57.662737454236897</v>
      </c>
      <c r="Y25" s="46">
        <f t="shared" si="3"/>
        <v>40.291689510128244</v>
      </c>
      <c r="Z25" s="46">
        <f t="shared" si="4"/>
        <v>97.95442696436514</v>
      </c>
    </row>
    <row r="26" spans="2:26" ht="15">
      <c r="B26" s="49" t="s">
        <v>1508</v>
      </c>
      <c r="C26" s="45" t="s">
        <v>1509</v>
      </c>
      <c r="D26" s="72">
        <f>SUM(D20:D25)</f>
        <v>34234611.579999998</v>
      </c>
      <c r="E26" s="72">
        <f t="shared" ref="E26:F26" si="11">SUM(E20:E25)</f>
        <v>19811160.510000002</v>
      </c>
      <c r="F26" s="72">
        <f t="shared" si="11"/>
        <v>21051047.899999999</v>
      </c>
      <c r="G26" s="42"/>
      <c r="H26" s="50">
        <v>56.494139470766491</v>
      </c>
      <c r="I26" s="50">
        <v>43.377131990207729</v>
      </c>
      <c r="J26" s="50">
        <v>99.871271460974214</v>
      </c>
      <c r="K26" s="42"/>
      <c r="L26" s="50">
        <v>59.045972867546745</v>
      </c>
      <c r="M26" s="50">
        <v>42.528156302013485</v>
      </c>
      <c r="N26" s="50">
        <v>101.57412916956022</v>
      </c>
      <c r="O26" s="42"/>
      <c r="P26" s="50">
        <v>57.123400972149327</v>
      </c>
      <c r="Q26" s="50">
        <v>37.999534171964186</v>
      </c>
      <c r="R26" s="50">
        <v>95.122935144113512</v>
      </c>
      <c r="S26" s="42"/>
      <c r="T26" s="50">
        <f t="shared" si="9"/>
        <v>57.868804685296219</v>
      </c>
      <c r="U26" s="50">
        <f t="shared" si="10"/>
        <v>61.490541088242132</v>
      </c>
      <c r="V26" s="50">
        <f t="shared" si="6"/>
        <v>119.35934577353835</v>
      </c>
      <c r="W26" s="42"/>
      <c r="X26" s="50">
        <f t="shared" si="2"/>
        <v>58.012726174997432</v>
      </c>
      <c r="Y26" s="50">
        <f t="shared" si="3"/>
        <v>47.339410520739932</v>
      </c>
      <c r="Z26" s="50">
        <f t="shared" si="4"/>
        <v>105.35213669573737</v>
      </c>
    </row>
    <row r="27" spans="2:26" ht="15">
      <c r="B27" s="44" t="s">
        <v>1510</v>
      </c>
      <c r="C27" s="45"/>
      <c r="D27" s="71"/>
      <c r="E27" s="71"/>
      <c r="F27" s="71"/>
      <c r="H27" s="46"/>
      <c r="I27" s="46"/>
      <c r="J27" s="46"/>
      <c r="L27" s="46"/>
      <c r="M27" s="46"/>
      <c r="N27" s="46"/>
      <c r="P27" s="46"/>
      <c r="Q27" s="46"/>
      <c r="R27" s="46"/>
      <c r="T27" s="46"/>
      <c r="U27" s="46"/>
      <c r="V27" s="46"/>
      <c r="X27" s="46"/>
      <c r="Y27" s="46"/>
      <c r="Z27" s="46"/>
    </row>
    <row r="28" spans="2:26" ht="15">
      <c r="B28" s="47" t="s">
        <v>10</v>
      </c>
      <c r="C28" s="47" t="s">
        <v>11</v>
      </c>
      <c r="D28" s="71">
        <f>IFERROR(VLOOKUP(B28,'1061(2023)'!$B$3:$I$297,8,0),0)</f>
        <v>1740656.8213516402</v>
      </c>
      <c r="E28" s="71">
        <f>IFERROR(VLOOKUP(B28,August!$A$6:$H$300,8,0),0)-F28</f>
        <v>1003073.12</v>
      </c>
      <c r="F28" s="71">
        <f>IFERROR(VLOOKUP(B28,December!$A$6:$H$300,8,0),0)</f>
        <v>696032.66</v>
      </c>
      <c r="H28" s="46">
        <v>57.657986468080772</v>
      </c>
      <c r="I28" s="46">
        <v>43.836098319618792</v>
      </c>
      <c r="J28" s="46">
        <v>101.49408478769956</v>
      </c>
      <c r="L28" s="46">
        <v>61.418429036158173</v>
      </c>
      <c r="M28" s="46">
        <v>43.526443252943821</v>
      </c>
      <c r="N28" s="46">
        <v>104.94487228910199</v>
      </c>
      <c r="P28" s="46">
        <v>58.131839309046853</v>
      </c>
      <c r="Q28" s="46">
        <v>39.176125383411325</v>
      </c>
      <c r="R28" s="46">
        <v>97.307964692458171</v>
      </c>
      <c r="T28" s="46">
        <f t="shared" ref="T28:T35" si="12">IFERROR(IF(E28&gt;0,E28/D28*100,0),0)</f>
        <v>57.6261275454114</v>
      </c>
      <c r="U28" s="46">
        <f t="shared" ref="U28:U35" si="13">IFERROR(IF(F28&gt;0,F28/D28*100,0),0)</f>
        <v>39.986782659405698</v>
      </c>
      <c r="V28" s="46">
        <f t="shared" si="6"/>
        <v>97.612910204817098</v>
      </c>
      <c r="X28" s="46">
        <f t="shared" si="2"/>
        <v>59.058798630205473</v>
      </c>
      <c r="Y28" s="46">
        <f t="shared" si="3"/>
        <v>40.896450431920279</v>
      </c>
      <c r="Z28" s="46">
        <f t="shared" si="4"/>
        <v>99.955249062125745</v>
      </c>
    </row>
    <row r="29" spans="2:26" ht="15">
      <c r="B29" s="47" t="s">
        <v>578</v>
      </c>
      <c r="C29" s="47" t="s">
        <v>579</v>
      </c>
      <c r="D29" s="71">
        <f>IFERROR(VLOOKUP(B29,'1061(2023)'!$B$3:$I$297,8,0),0)</f>
        <v>0</v>
      </c>
      <c r="E29" s="71">
        <f>IFERROR(VLOOKUP(B29,August!$A$6:$H$300,8,0),0)-F29</f>
        <v>0</v>
      </c>
      <c r="F29" s="71">
        <f>IFERROR(VLOOKUP(B29,December!$A$6:$H$300,8,0),0)</f>
        <v>0</v>
      </c>
      <c r="H29" s="46">
        <v>0</v>
      </c>
      <c r="I29" s="46">
        <v>0</v>
      </c>
      <c r="J29" s="46">
        <v>0</v>
      </c>
      <c r="L29" s="46">
        <v>0</v>
      </c>
      <c r="M29" s="46">
        <v>0</v>
      </c>
      <c r="N29" s="46">
        <v>0</v>
      </c>
      <c r="P29" s="46">
        <v>0</v>
      </c>
      <c r="Q29" s="46">
        <v>0</v>
      </c>
      <c r="R29" s="46">
        <v>0</v>
      </c>
      <c r="T29" s="46">
        <f t="shared" si="12"/>
        <v>0</v>
      </c>
      <c r="U29" s="46">
        <f t="shared" si="13"/>
        <v>0</v>
      </c>
      <c r="V29" s="46">
        <f t="shared" si="6"/>
        <v>0</v>
      </c>
      <c r="X29" s="46">
        <f t="shared" si="2"/>
        <v>0</v>
      </c>
      <c r="Y29" s="46">
        <f t="shared" si="3"/>
        <v>0</v>
      </c>
      <c r="Z29" s="46">
        <f t="shared" si="4"/>
        <v>0</v>
      </c>
    </row>
    <row r="30" spans="2:26" ht="15">
      <c r="B30" s="47" t="s">
        <v>81</v>
      </c>
      <c r="C30" s="47" t="s">
        <v>347</v>
      </c>
      <c r="D30" s="71">
        <f>IFERROR(VLOOKUP(B30,'1061(2023)'!$B$3:$I$297,8,0),0)</f>
        <v>503088.00682339998</v>
      </c>
      <c r="E30" s="71">
        <f>IFERROR(VLOOKUP(B30,August!$A$6:$H$300,8,0),0)-F30</f>
        <v>293431.82</v>
      </c>
      <c r="F30" s="71">
        <f>IFERROR(VLOOKUP(B30,December!$A$6:$H$300,8,0),0)</f>
        <v>207844.74</v>
      </c>
      <c r="H30" s="46">
        <v>58.529880851063844</v>
      </c>
      <c r="I30" s="46">
        <v>43.309485106382979</v>
      </c>
      <c r="J30" s="46">
        <v>101.83936595744683</v>
      </c>
      <c r="L30" s="46">
        <v>60.000395127686758</v>
      </c>
      <c r="M30" s="46">
        <v>42.831658691229187</v>
      </c>
      <c r="N30" s="46">
        <v>102.83205381891594</v>
      </c>
      <c r="P30" s="46">
        <v>57.400365892466432</v>
      </c>
      <c r="Q30" s="46">
        <v>40.844121741488429</v>
      </c>
      <c r="R30" s="46">
        <v>98.244487633954861</v>
      </c>
      <c r="T30" s="46">
        <f t="shared" si="12"/>
        <v>58.326140957481421</v>
      </c>
      <c r="U30" s="46">
        <f t="shared" si="13"/>
        <v>41.31379344786491</v>
      </c>
      <c r="V30" s="46">
        <f t="shared" si="6"/>
        <v>99.639934405346338</v>
      </c>
      <c r="X30" s="46">
        <f t="shared" si="2"/>
        <v>58.575633992544873</v>
      </c>
      <c r="Y30" s="46">
        <f t="shared" si="3"/>
        <v>41.663191293527511</v>
      </c>
      <c r="Z30" s="46">
        <f t="shared" si="4"/>
        <v>100.23882528607237</v>
      </c>
    </row>
    <row r="31" spans="2:26" ht="15">
      <c r="B31" s="47" t="s">
        <v>78</v>
      </c>
      <c r="C31" s="47" t="s">
        <v>344</v>
      </c>
      <c r="D31" s="71">
        <f>IFERROR(VLOOKUP(B31,'1061(2023)'!$B$3:$I$297,8,0),0)</f>
        <v>3858561.5788699999</v>
      </c>
      <c r="E31" s="71">
        <f>IFERROR(VLOOKUP(B31,August!$A$6:$H$300,8,0),0)-F31</f>
        <v>2202222.35</v>
      </c>
      <c r="F31" s="71">
        <f>IFERROR(VLOOKUP(B31,December!$A$6:$H$300,8,0),0)</f>
        <v>1510550.19</v>
      </c>
      <c r="H31" s="46">
        <v>58.152661772670278</v>
      </c>
      <c r="I31" s="46">
        <v>43.994422974554439</v>
      </c>
      <c r="J31" s="46">
        <v>102.14708474722471</v>
      </c>
      <c r="L31" s="46">
        <v>59.294525204060164</v>
      </c>
      <c r="M31" s="46">
        <v>43.711003804797102</v>
      </c>
      <c r="N31" s="46">
        <v>103.00552900885727</v>
      </c>
      <c r="P31" s="46">
        <v>58.081941859976659</v>
      </c>
      <c r="Q31" s="46">
        <v>41.212543032799495</v>
      </c>
      <c r="R31" s="46">
        <v>99.294484892776154</v>
      </c>
      <c r="T31" s="46">
        <f t="shared" si="12"/>
        <v>57.073660870404787</v>
      </c>
      <c r="U31" s="46">
        <f t="shared" si="13"/>
        <v>39.148013038640492</v>
      </c>
      <c r="V31" s="46">
        <f t="shared" si="6"/>
        <v>96.221673909045279</v>
      </c>
      <c r="X31" s="46">
        <f t="shared" si="2"/>
        <v>58.150042644813873</v>
      </c>
      <c r="Y31" s="46">
        <f t="shared" si="3"/>
        <v>41.357186625412368</v>
      </c>
      <c r="Z31" s="46">
        <f t="shared" si="4"/>
        <v>99.507229270226233</v>
      </c>
    </row>
    <row r="32" spans="2:26" ht="15">
      <c r="B32" s="47" t="s">
        <v>82</v>
      </c>
      <c r="C32" s="47" t="s">
        <v>348</v>
      </c>
      <c r="D32" s="71">
        <f>IFERROR(VLOOKUP(B32,'1061(2023)'!$B$3:$I$297,8,0),0)</f>
        <v>2508528.8168866001</v>
      </c>
      <c r="E32" s="71">
        <f>IFERROR(VLOOKUP(B32,August!$A$6:$H$300,8,0),0)-F32</f>
        <v>1399896.8200000003</v>
      </c>
      <c r="F32" s="71">
        <f>IFERROR(VLOOKUP(B32,December!$A$6:$H$300,8,0),0)</f>
        <v>908679.9</v>
      </c>
      <c r="H32" s="46">
        <v>58.467942365618008</v>
      </c>
      <c r="I32" s="46">
        <v>44.098167283408799</v>
      </c>
      <c r="J32" s="46">
        <v>102.5661096490268</v>
      </c>
      <c r="L32" s="46">
        <v>71.734806581479603</v>
      </c>
      <c r="M32" s="46">
        <v>44.001302412242076</v>
      </c>
      <c r="N32" s="46">
        <v>115.73610899372167</v>
      </c>
      <c r="P32" s="46">
        <v>55.9054165880559</v>
      </c>
      <c r="Q32" s="46">
        <v>36.320537148806849</v>
      </c>
      <c r="R32" s="46">
        <v>92.225953736862749</v>
      </c>
      <c r="T32" s="46">
        <f t="shared" si="12"/>
        <v>55.805490874824727</v>
      </c>
      <c r="U32" s="46">
        <f t="shared" si="13"/>
        <v>36.223618157505804</v>
      </c>
      <c r="V32" s="46">
        <f t="shared" si="6"/>
        <v>92.029109032330524</v>
      </c>
      <c r="X32" s="46">
        <f t="shared" si="2"/>
        <v>61.148571348120072</v>
      </c>
      <c r="Y32" s="46">
        <f t="shared" si="3"/>
        <v>38.848485906184912</v>
      </c>
      <c r="Z32" s="46">
        <f t="shared" si="4"/>
        <v>99.997057254304991</v>
      </c>
    </row>
    <row r="33" spans="2:26" ht="15">
      <c r="B33" s="47" t="s">
        <v>79</v>
      </c>
      <c r="C33" s="47" t="s">
        <v>345</v>
      </c>
      <c r="D33" s="71">
        <f>IFERROR(VLOOKUP(B33,'1061(2023)'!$B$3:$I$297,8,0),0)</f>
        <v>3656941.0619038404</v>
      </c>
      <c r="E33" s="71">
        <f>IFERROR(VLOOKUP(B33,August!$A$6:$H$300,8,0),0)-F33</f>
        <v>2085955.2499999998</v>
      </c>
      <c r="F33" s="71">
        <f>IFERROR(VLOOKUP(B33,December!$A$6:$H$300,8,0),0)</f>
        <v>1489159.01</v>
      </c>
      <c r="H33" s="46">
        <v>57.331296038600463</v>
      </c>
      <c r="I33" s="46">
        <v>43.642612955211433</v>
      </c>
      <c r="J33" s="46">
        <v>100.9739089938119</v>
      </c>
      <c r="L33" s="46">
        <v>58.347247786979338</v>
      </c>
      <c r="M33" s="46">
        <v>43.418220102512237</v>
      </c>
      <c r="N33" s="46">
        <v>101.76546788949157</v>
      </c>
      <c r="P33" s="46">
        <v>57.302957294840873</v>
      </c>
      <c r="Q33" s="46">
        <v>39.113467808537024</v>
      </c>
      <c r="R33" s="46">
        <v>96.41642510337789</v>
      </c>
      <c r="T33" s="46">
        <f t="shared" si="12"/>
        <v>57.040986296728292</v>
      </c>
      <c r="U33" s="46">
        <f t="shared" si="13"/>
        <v>40.721438622932823</v>
      </c>
      <c r="V33" s="46">
        <f t="shared" si="6"/>
        <v>97.762424919661115</v>
      </c>
      <c r="X33" s="46">
        <f t="shared" si="2"/>
        <v>57.563730459516172</v>
      </c>
      <c r="Y33" s="46">
        <f t="shared" si="3"/>
        <v>41.084375511327359</v>
      </c>
      <c r="Z33" s="46">
        <f t="shared" si="4"/>
        <v>98.648105970843517</v>
      </c>
    </row>
    <row r="34" spans="2:26" ht="15">
      <c r="B34" s="47" t="s">
        <v>80</v>
      </c>
      <c r="C34" s="47" t="s">
        <v>346</v>
      </c>
      <c r="D34" s="71">
        <f>IFERROR(VLOOKUP(B34,'1061(2023)'!$B$3:$I$297,8,0),0)</f>
        <v>12397687.561687311</v>
      </c>
      <c r="E34" s="71">
        <f>IFERROR(VLOOKUP(B34,August!$A$6:$H$300,8,0),0)-F34</f>
        <v>6837901.7400000002</v>
      </c>
      <c r="F34" s="71">
        <f>IFERROR(VLOOKUP(B34,December!$A$6:$H$300,8,0),0)</f>
        <v>5072952.84</v>
      </c>
      <c r="H34" s="46">
        <v>56.014182071326545</v>
      </c>
      <c r="I34" s="46">
        <v>44.679465487175094</v>
      </c>
      <c r="J34" s="46">
        <v>100.69364755850164</v>
      </c>
      <c r="L34" s="46">
        <v>71.319855800117935</v>
      </c>
      <c r="M34" s="46">
        <v>44.50668129849624</v>
      </c>
      <c r="N34" s="46">
        <v>115.82653709861418</v>
      </c>
      <c r="P34" s="46">
        <v>55.883283351852398</v>
      </c>
      <c r="Q34" s="46">
        <v>42.371175139760368</v>
      </c>
      <c r="R34" s="46">
        <v>98.254458491612766</v>
      </c>
      <c r="T34" s="46">
        <f t="shared" si="12"/>
        <v>55.154654494852984</v>
      </c>
      <c r="U34" s="46">
        <f t="shared" si="13"/>
        <v>40.918540774305306</v>
      </c>
      <c r="V34" s="46">
        <f t="shared" si="6"/>
        <v>96.07319526915829</v>
      </c>
      <c r="X34" s="46">
        <f t="shared" si="2"/>
        <v>60.785931215607775</v>
      </c>
      <c r="Y34" s="46">
        <f t="shared" si="3"/>
        <v>42.598799070853971</v>
      </c>
      <c r="Z34" s="46">
        <f t="shared" si="4"/>
        <v>103.38473028646176</v>
      </c>
    </row>
    <row r="35" spans="2:26" ht="15">
      <c r="B35" s="49" t="s">
        <v>1511</v>
      </c>
      <c r="C35" s="45" t="s">
        <v>1512</v>
      </c>
      <c r="D35" s="72">
        <f>SUM(D28:D34)</f>
        <v>24665463.847522791</v>
      </c>
      <c r="E35" s="72">
        <f t="shared" ref="E35:F35" si="14">SUM(E28:E34)</f>
        <v>13822481.100000001</v>
      </c>
      <c r="F35" s="72">
        <f t="shared" si="14"/>
        <v>9885219.3399999999</v>
      </c>
      <c r="G35" s="42"/>
      <c r="H35" s="50">
        <v>56.985885257706492</v>
      </c>
      <c r="I35" s="50">
        <v>44.23984288894286</v>
      </c>
      <c r="J35" s="50">
        <v>101.22572814664935</v>
      </c>
      <c r="K35" s="42"/>
      <c r="L35" s="50">
        <v>65.922326643781474</v>
      </c>
      <c r="M35" s="50">
        <v>44.025612507652014</v>
      </c>
      <c r="N35" s="50">
        <v>109.94793915143349</v>
      </c>
      <c r="O35" s="42"/>
      <c r="P35" s="50">
        <v>56.630574189066131</v>
      </c>
      <c r="Q35" s="50">
        <v>40.911527854380772</v>
      </c>
      <c r="R35" s="50">
        <v>97.542102043446903</v>
      </c>
      <c r="S35" s="42"/>
      <c r="T35" s="50">
        <f t="shared" si="12"/>
        <v>56.039818206736157</v>
      </c>
      <c r="U35" s="50">
        <f t="shared" si="13"/>
        <v>40.077167821000842</v>
      </c>
      <c r="V35" s="50">
        <f t="shared" si="6"/>
        <v>96.116986027736999</v>
      </c>
      <c r="W35" s="42"/>
      <c r="X35" s="50">
        <f t="shared" si="2"/>
        <v>59.530906346527921</v>
      </c>
      <c r="Y35" s="50">
        <f t="shared" si="3"/>
        <v>41.671436061011207</v>
      </c>
      <c r="Z35" s="50">
        <f t="shared" si="4"/>
        <v>101.20234240753912</v>
      </c>
    </row>
    <row r="36" spans="2:26" ht="15">
      <c r="B36" s="51" t="s">
        <v>1513</v>
      </c>
      <c r="C36" s="45"/>
      <c r="D36" s="71"/>
      <c r="E36" s="71"/>
      <c r="F36" s="71"/>
      <c r="H36" s="46"/>
      <c r="I36" s="46"/>
      <c r="J36" s="46"/>
      <c r="L36" s="46"/>
      <c r="M36" s="46"/>
      <c r="N36" s="46"/>
      <c r="P36" s="46"/>
      <c r="Q36" s="46"/>
      <c r="R36" s="46"/>
      <c r="T36" s="46"/>
      <c r="U36" s="46"/>
      <c r="V36" s="46"/>
      <c r="X36" s="46"/>
      <c r="Y36" s="46"/>
      <c r="Z36" s="46"/>
    </row>
    <row r="37" spans="2:26" ht="15">
      <c r="B37" s="47" t="s">
        <v>84</v>
      </c>
      <c r="C37" s="47" t="s">
        <v>350</v>
      </c>
      <c r="D37" s="71">
        <f>IFERROR(VLOOKUP(B37,'1061(2023)'!$B$3:$I$297,8,0),0)</f>
        <v>5592113.6539783198</v>
      </c>
      <c r="E37" s="71">
        <f>IFERROR(VLOOKUP(B37,August!$A$6:$H$300,8,0),0)-F37</f>
        <v>3340059.59</v>
      </c>
      <c r="F37" s="71">
        <f>IFERROR(VLOOKUP(B37,December!$A$6:$H$300,8,0),0)</f>
        <v>2278452.2999999998</v>
      </c>
      <c r="H37" s="46">
        <v>58.34585991620218</v>
      </c>
      <c r="I37" s="46">
        <v>42.267805588476733</v>
      </c>
      <c r="J37" s="46">
        <v>100.61366550467892</v>
      </c>
      <c r="L37" s="46">
        <v>61.509399392068133</v>
      </c>
      <c r="M37" s="46">
        <v>41.896597961875734</v>
      </c>
      <c r="N37" s="46">
        <v>103.40599735394386</v>
      </c>
      <c r="P37" s="46">
        <v>58.411845941889752</v>
      </c>
      <c r="Q37" s="46">
        <v>41.281353888754339</v>
      </c>
      <c r="R37" s="46">
        <v>99.69319983064409</v>
      </c>
      <c r="T37" s="46">
        <f t="shared" ref="T37:T42" si="15">IFERROR(IF(E37&gt;0,E37/D37*100,0),0)</f>
        <v>59.728034812451057</v>
      </c>
      <c r="U37" s="46">
        <f t="shared" ref="U37:U42" si="16">IFERROR(IF(F37&gt;0,F37/D37*100,0),0)</f>
        <v>40.744027052795538</v>
      </c>
      <c r="V37" s="46">
        <f t="shared" si="6"/>
        <v>100.47206186524659</v>
      </c>
      <c r="X37" s="46">
        <f t="shared" si="2"/>
        <v>59.883093382136316</v>
      </c>
      <c r="Y37" s="46">
        <f t="shared" si="3"/>
        <v>41.30732630114187</v>
      </c>
      <c r="Z37" s="46">
        <f t="shared" si="4"/>
        <v>101.19041968327819</v>
      </c>
    </row>
    <row r="38" spans="2:26" ht="15">
      <c r="B38" s="47" t="s">
        <v>83</v>
      </c>
      <c r="C38" s="47" t="s">
        <v>349</v>
      </c>
      <c r="D38" s="71">
        <f>IFERROR(VLOOKUP(B38,'1061(2023)'!$B$3:$I$297,8,0),0)</f>
        <v>510588.24479080999</v>
      </c>
      <c r="E38" s="71">
        <f>IFERROR(VLOOKUP(B38,August!$A$6:$H$300,8,0),0)-F38</f>
        <v>314473.47000000003</v>
      </c>
      <c r="F38" s="71">
        <f>IFERROR(VLOOKUP(B38,December!$A$6:$H$300,8,0),0)</f>
        <v>196349.93</v>
      </c>
      <c r="H38" s="46">
        <v>58.345382692307687</v>
      </c>
      <c r="I38" s="46">
        <v>39.236003846153842</v>
      </c>
      <c r="J38" s="46">
        <v>97.58138653846153</v>
      </c>
      <c r="L38" s="46">
        <v>62.373534184801848</v>
      </c>
      <c r="M38" s="46">
        <v>38.847729925119495</v>
      </c>
      <c r="N38" s="46">
        <v>101.22126410992135</v>
      </c>
      <c r="P38" s="46">
        <v>59.510378549491428</v>
      </c>
      <c r="Q38" s="46">
        <v>37.931249518696553</v>
      </c>
      <c r="R38" s="46">
        <v>97.441628068187981</v>
      </c>
      <c r="T38" s="46">
        <f t="shared" si="15"/>
        <v>61.590425006521855</v>
      </c>
      <c r="U38" s="46">
        <f t="shared" si="16"/>
        <v>38.455630736356909</v>
      </c>
      <c r="V38" s="46">
        <f t="shared" si="6"/>
        <v>100.04605574287876</v>
      </c>
      <c r="X38" s="46">
        <f t="shared" si="2"/>
        <v>61.158112580271712</v>
      </c>
      <c r="Y38" s="46">
        <f t="shared" si="3"/>
        <v>38.411536726724314</v>
      </c>
      <c r="Z38" s="46">
        <f t="shared" si="4"/>
        <v>99.569649306996027</v>
      </c>
    </row>
    <row r="39" spans="2:26" ht="15">
      <c r="B39" s="47" t="s">
        <v>85</v>
      </c>
      <c r="C39" s="47" t="s">
        <v>351</v>
      </c>
      <c r="D39" s="71">
        <f>IFERROR(VLOOKUP(B39,'1061(2023)'!$B$3:$I$297,8,0),0)</f>
        <v>7321120.6338442499</v>
      </c>
      <c r="E39" s="71">
        <f>IFERROR(VLOOKUP(B39,August!$A$6:$H$300,8,0),0)-F39</f>
        <v>4474341.51</v>
      </c>
      <c r="F39" s="71">
        <f>IFERROR(VLOOKUP(B39,December!$A$6:$H$300,8,0),0)</f>
        <v>2790486.13</v>
      </c>
      <c r="H39" s="46">
        <v>59.986725461035107</v>
      </c>
      <c r="I39" s="46">
        <v>40.499834770969663</v>
      </c>
      <c r="J39" s="46">
        <v>100.48656023200476</v>
      </c>
      <c r="L39" s="46">
        <v>63.973784754406147</v>
      </c>
      <c r="M39" s="46">
        <v>40.243638250363652</v>
      </c>
      <c r="N39" s="46">
        <v>104.2174230047698</v>
      </c>
      <c r="P39" s="46">
        <v>60.755741385434135</v>
      </c>
      <c r="Q39" s="46">
        <v>37.37863868081358</v>
      </c>
      <c r="R39" s="46">
        <v>98.134380066247715</v>
      </c>
      <c r="T39" s="46">
        <f t="shared" si="15"/>
        <v>61.115527714649417</v>
      </c>
      <c r="U39" s="46">
        <f t="shared" si="16"/>
        <v>38.115560029158303</v>
      </c>
      <c r="V39" s="46">
        <f t="shared" si="6"/>
        <v>99.23108774380772</v>
      </c>
      <c r="X39" s="46">
        <f t="shared" si="2"/>
        <v>61.948351284829904</v>
      </c>
      <c r="Y39" s="46">
        <f t="shared" si="3"/>
        <v>38.579278986778512</v>
      </c>
      <c r="Z39" s="46">
        <f t="shared" si="4"/>
        <v>100.52763027160842</v>
      </c>
    </row>
    <row r="40" spans="2:26" ht="15">
      <c r="B40" s="47" t="s">
        <v>87</v>
      </c>
      <c r="C40" s="47" t="s">
        <v>353</v>
      </c>
      <c r="D40" s="71">
        <f>IFERROR(VLOOKUP(B40,'1061(2023)'!$B$3:$I$297,8,0),0)</f>
        <v>281722.88351423998</v>
      </c>
      <c r="E40" s="71">
        <f>IFERROR(VLOOKUP(B40,August!$A$6:$H$300,8,0),0)-F40</f>
        <v>202616.55000000002</v>
      </c>
      <c r="F40" s="71">
        <f>IFERROR(VLOOKUP(B40,December!$A$6:$H$300,8,0),0)</f>
        <v>74886.97</v>
      </c>
      <c r="H40" s="46">
        <v>47.253080000000004</v>
      </c>
      <c r="I40" s="46">
        <v>23.774370909090909</v>
      </c>
      <c r="J40" s="46">
        <v>71.027450909090916</v>
      </c>
      <c r="L40" s="46">
        <v>97.391373870452796</v>
      </c>
      <c r="M40" s="46">
        <v>32.106697525047139</v>
      </c>
      <c r="N40" s="46">
        <v>129.49807139549995</v>
      </c>
      <c r="P40" s="46">
        <v>70.750264970790695</v>
      </c>
      <c r="Q40" s="46">
        <v>28.069489561958193</v>
      </c>
      <c r="R40" s="46">
        <v>98.819754532748888</v>
      </c>
      <c r="T40" s="46">
        <f t="shared" si="15"/>
        <v>71.920515462762737</v>
      </c>
      <c r="U40" s="46">
        <f t="shared" si="16"/>
        <v>26.581784577046886</v>
      </c>
      <c r="V40" s="46">
        <f t="shared" si="6"/>
        <v>98.502300039809626</v>
      </c>
      <c r="X40" s="46">
        <f t="shared" si="2"/>
        <v>80.020718101335419</v>
      </c>
      <c r="Y40" s="46">
        <f t="shared" si="3"/>
        <v>28.919323888017406</v>
      </c>
      <c r="Z40" s="46">
        <f t="shared" si="4"/>
        <v>108.94004198935284</v>
      </c>
    </row>
    <row r="41" spans="2:26" ht="15">
      <c r="B41" s="47" t="s">
        <v>86</v>
      </c>
      <c r="C41" s="47" t="s">
        <v>352</v>
      </c>
      <c r="D41" s="71">
        <f>IFERROR(VLOOKUP(B41,'1061(2023)'!$B$3:$I$297,8,0),0)</f>
        <v>644596.05708914995</v>
      </c>
      <c r="E41" s="71">
        <f>IFERROR(VLOOKUP(B41,August!$A$6:$H$300,8,0),0)-F41</f>
        <v>427990.86</v>
      </c>
      <c r="F41" s="71">
        <f>IFERROR(VLOOKUP(B41,December!$A$6:$H$300,8,0),0)</f>
        <v>225463.11</v>
      </c>
      <c r="H41" s="46">
        <v>53.270533274348189</v>
      </c>
      <c r="I41" s="46">
        <v>31.565273329002778</v>
      </c>
      <c r="J41" s="46">
        <v>84.83580660335096</v>
      </c>
      <c r="L41" s="46">
        <v>64.772984291639418</v>
      </c>
      <c r="M41" s="46">
        <v>33.943127494594791</v>
      </c>
      <c r="N41" s="46">
        <v>98.716111786234208</v>
      </c>
      <c r="P41" s="46">
        <v>64.048831493899073</v>
      </c>
      <c r="Q41" s="46">
        <v>34.179910055926918</v>
      </c>
      <c r="R41" s="46">
        <v>98.228741549825997</v>
      </c>
      <c r="T41" s="46">
        <f t="shared" si="15"/>
        <v>66.396754260755159</v>
      </c>
      <c r="U41" s="46">
        <f t="shared" si="16"/>
        <v>34.977426175726301</v>
      </c>
      <c r="V41" s="46">
        <f t="shared" si="6"/>
        <v>101.37418043648145</v>
      </c>
      <c r="X41" s="46">
        <f t="shared" si="2"/>
        <v>65.072856682097878</v>
      </c>
      <c r="Y41" s="46">
        <f t="shared" si="3"/>
        <v>34.366821242082665</v>
      </c>
      <c r="Z41" s="46">
        <f t="shared" si="4"/>
        <v>99.439677924180543</v>
      </c>
    </row>
    <row r="42" spans="2:26" ht="15">
      <c r="B42" s="49" t="s">
        <v>1514</v>
      </c>
      <c r="C42" s="45" t="s">
        <v>1515</v>
      </c>
      <c r="D42" s="72">
        <f>SUM(D37:D41)</f>
        <v>14350141.47321677</v>
      </c>
      <c r="E42" s="72">
        <f t="shared" ref="E42:F42" si="17">SUM(E37:E41)</f>
        <v>8759481.9800000004</v>
      </c>
      <c r="F42" s="72">
        <f t="shared" si="17"/>
        <v>5565638.4399999995</v>
      </c>
      <c r="G42" s="42"/>
      <c r="H42" s="50">
        <v>58.662587290840371</v>
      </c>
      <c r="I42" s="50">
        <v>40.363633581500309</v>
      </c>
      <c r="J42" s="50">
        <v>99.026220872340673</v>
      </c>
      <c r="K42" s="42"/>
      <c r="L42" s="50">
        <v>63.442823102464793</v>
      </c>
      <c r="M42" s="50">
        <v>40.436404778112077</v>
      </c>
      <c r="N42" s="50">
        <v>103.87922788057688</v>
      </c>
      <c r="O42" s="42"/>
      <c r="P42" s="50">
        <v>60.127360131613074</v>
      </c>
      <c r="Q42" s="50">
        <v>38.613013693199733</v>
      </c>
      <c r="R42" s="50">
        <v>98.740373824812806</v>
      </c>
      <c r="S42" s="42"/>
      <c r="T42" s="50">
        <f t="shared" si="15"/>
        <v>61.041084482329147</v>
      </c>
      <c r="U42" s="50">
        <f t="shared" si="16"/>
        <v>38.784554496467898</v>
      </c>
      <c r="V42" s="50">
        <f t="shared" si="6"/>
        <v>99.825638978797045</v>
      </c>
      <c r="W42" s="42"/>
      <c r="X42" s="50">
        <f t="shared" si="2"/>
        <v>61.537089238802338</v>
      </c>
      <c r="Y42" s="50">
        <f t="shared" si="3"/>
        <v>39.277990989259905</v>
      </c>
      <c r="Z42" s="50">
        <f t="shared" si="4"/>
        <v>100.81508022806224</v>
      </c>
    </row>
    <row r="43" spans="2:26" ht="15">
      <c r="B43" s="44" t="s">
        <v>1516</v>
      </c>
      <c r="C43" s="45"/>
      <c r="D43" s="71"/>
      <c r="E43" s="71"/>
      <c r="F43" s="71"/>
      <c r="H43" s="46"/>
      <c r="I43" s="46"/>
      <c r="J43" s="46"/>
      <c r="L43" s="46"/>
      <c r="M43" s="46"/>
      <c r="N43" s="46"/>
      <c r="P43" s="46"/>
      <c r="Q43" s="46"/>
      <c r="R43" s="46"/>
      <c r="T43" s="46"/>
      <c r="U43" s="46"/>
      <c r="V43" s="46"/>
      <c r="X43" s="46"/>
      <c r="Y43" s="46"/>
      <c r="Z43" s="46"/>
    </row>
    <row r="44" spans="2:26" ht="15">
      <c r="B44" s="47" t="s">
        <v>12</v>
      </c>
      <c r="C44" s="47" t="s">
        <v>13</v>
      </c>
      <c r="D44" s="71">
        <f>IFERROR(VLOOKUP(B44,'1061(2023)'!$B$3:$I$297,8,0),0)</f>
        <v>52174965.2622848</v>
      </c>
      <c r="E44" s="71">
        <f>IFERROR(VLOOKUP(B44,August!$A$6:$H$300,8,0),0)-F44</f>
        <v>29449390.479999997</v>
      </c>
      <c r="F44" s="71">
        <f>IFERROR(VLOOKUP(B44,December!$A$6:$H$300,8,0),0)</f>
        <v>20452775.140000001</v>
      </c>
      <c r="H44" s="46">
        <v>56.043921434019829</v>
      </c>
      <c r="I44" s="46">
        <v>43.451103676582761</v>
      </c>
      <c r="J44" s="46">
        <v>99.495025110602597</v>
      </c>
      <c r="L44" s="46">
        <v>78.976842460411632</v>
      </c>
      <c r="M44" s="46">
        <v>43.13690169358054</v>
      </c>
      <c r="N44" s="46">
        <v>122.11374415399217</v>
      </c>
      <c r="P44" s="46">
        <v>57.145103378027585</v>
      </c>
      <c r="Q44" s="46">
        <v>39.538568244098798</v>
      </c>
      <c r="R44" s="46">
        <v>96.683671622126383</v>
      </c>
      <c r="T44" s="46">
        <f t="shared" ref="T44:T53" si="18">IFERROR(IF(E44&gt;0,E44/D44*100,0),0)</f>
        <v>56.443526760309673</v>
      </c>
      <c r="U44" s="46">
        <f t="shared" ref="U44:U53" si="19">IFERROR(IF(F44&gt;0,F44/D44*100,0),0)</f>
        <v>39.200361777307201</v>
      </c>
      <c r="V44" s="46">
        <f t="shared" si="6"/>
        <v>95.643888537616874</v>
      </c>
      <c r="X44" s="46">
        <f t="shared" si="2"/>
        <v>64.188490866249637</v>
      </c>
      <c r="Y44" s="46">
        <f t="shared" si="3"/>
        <v>40.625277238328842</v>
      </c>
      <c r="Z44" s="46">
        <f t="shared" si="4"/>
        <v>104.81376810457847</v>
      </c>
    </row>
    <row r="45" spans="2:26" ht="15">
      <c r="B45" s="47" t="s">
        <v>14</v>
      </c>
      <c r="C45" s="47" t="s">
        <v>15</v>
      </c>
      <c r="D45" s="71">
        <f>IFERROR(VLOOKUP(B45,'1061(2023)'!$B$3:$I$297,8,0),0)</f>
        <v>4065134.6356964</v>
      </c>
      <c r="E45" s="71">
        <f>IFERROR(VLOOKUP(B45,August!$A$6:$H$300,8,0),0)-F45</f>
        <v>2285896.89</v>
      </c>
      <c r="F45" s="71">
        <f>IFERROR(VLOOKUP(B45,December!$A$6:$H$300,8,0),0)</f>
        <v>1319936.48</v>
      </c>
      <c r="H45" s="46">
        <v>57.587125703305098</v>
      </c>
      <c r="I45" s="46">
        <v>42.760298368049106</v>
      </c>
      <c r="J45" s="46">
        <v>100.3474240713542</v>
      </c>
      <c r="L45" s="46">
        <v>63.201792004419765</v>
      </c>
      <c r="M45" s="46">
        <v>42.709180299463647</v>
      </c>
      <c r="N45" s="46">
        <v>105.91097230388341</v>
      </c>
      <c r="P45" s="46">
        <v>56.322187669914072</v>
      </c>
      <c r="Q45" s="46">
        <v>39.599695284424349</v>
      </c>
      <c r="R45" s="46">
        <v>95.921882954338429</v>
      </c>
      <c r="T45" s="46">
        <f t="shared" si="18"/>
        <v>56.231763394188349</v>
      </c>
      <c r="U45" s="46">
        <f t="shared" si="19"/>
        <v>32.469686696462418</v>
      </c>
      <c r="V45" s="46">
        <f t="shared" si="6"/>
        <v>88.701450090650766</v>
      </c>
      <c r="X45" s="46">
        <f t="shared" si="2"/>
        <v>58.585247689507391</v>
      </c>
      <c r="Y45" s="46">
        <f t="shared" si="3"/>
        <v>38.259520760116807</v>
      </c>
      <c r="Z45" s="46">
        <f t="shared" si="4"/>
        <v>96.844768449624212</v>
      </c>
    </row>
    <row r="46" spans="2:26" ht="15">
      <c r="B46" s="54" t="s">
        <v>91</v>
      </c>
      <c r="C46" s="47" t="s">
        <v>1517</v>
      </c>
      <c r="D46" s="71">
        <f>IFERROR(VLOOKUP(B46,'1061(2023)'!$B$3:$I$297,8,0),0)</f>
        <v>2633433.57297767</v>
      </c>
      <c r="E46" s="71">
        <f>IFERROR(VLOOKUP(B46,August!$A$6:$H$300,8,0),0)-F46</f>
        <v>1492996.7299999997</v>
      </c>
      <c r="F46" s="71">
        <f>IFERROR(VLOOKUP(B46,December!$A$6:$H$300,8,0),0)</f>
        <v>1051557.0900000001</v>
      </c>
      <c r="H46" s="46">
        <v>57.868910844788047</v>
      </c>
      <c r="I46" s="46">
        <v>43.065165738847512</v>
      </c>
      <c r="J46" s="46">
        <v>100.93407658363556</v>
      </c>
      <c r="L46" s="46">
        <v>62.738296346772302</v>
      </c>
      <c r="M46" s="46">
        <v>42.868405011362078</v>
      </c>
      <c r="N46" s="46">
        <v>105.60670135813439</v>
      </c>
      <c r="P46" s="46">
        <v>56.942583726239263</v>
      </c>
      <c r="Q46" s="46">
        <v>38.49539839625848</v>
      </c>
      <c r="R46" s="46">
        <v>95.437982122497743</v>
      </c>
      <c r="T46" s="46">
        <f t="shared" si="18"/>
        <v>56.693920261365918</v>
      </c>
      <c r="U46" s="46">
        <f t="shared" si="19"/>
        <v>39.931027719487375</v>
      </c>
      <c r="V46" s="46">
        <f t="shared" si="6"/>
        <v>96.624947980853293</v>
      </c>
      <c r="X46" s="46">
        <f t="shared" si="2"/>
        <v>58.791600111459161</v>
      </c>
      <c r="Y46" s="46">
        <f t="shared" si="3"/>
        <v>40.431610375702647</v>
      </c>
      <c r="Z46" s="46">
        <f t="shared" si="4"/>
        <v>99.223210487161808</v>
      </c>
    </row>
    <row r="47" spans="2:26" ht="15">
      <c r="B47" s="47" t="s">
        <v>93</v>
      </c>
      <c r="C47" s="47" t="s">
        <v>358</v>
      </c>
      <c r="D47" s="71">
        <f>IFERROR(VLOOKUP(B47,'1061(2023)'!$B$3:$I$297,8,0),0)</f>
        <v>413416.37700124999</v>
      </c>
      <c r="E47" s="71">
        <f>IFERROR(VLOOKUP(B47,August!$A$6:$H$300,8,0),0)-F47</f>
        <v>247912.8</v>
      </c>
      <c r="F47" s="71">
        <f>IFERROR(VLOOKUP(B47,December!$A$6:$H$300,8,0),0)</f>
        <v>154326.56</v>
      </c>
      <c r="H47" s="46">
        <v>58.071890112696146</v>
      </c>
      <c r="I47" s="46">
        <v>40.992211852557695</v>
      </c>
      <c r="J47" s="46">
        <v>99.06410196525384</v>
      </c>
      <c r="L47" s="46">
        <v>65.945257104399772</v>
      </c>
      <c r="M47" s="46">
        <v>41.156643423770475</v>
      </c>
      <c r="N47" s="46">
        <v>107.10190052817025</v>
      </c>
      <c r="P47" s="46">
        <v>58.192657044199706</v>
      </c>
      <c r="Q47" s="46">
        <v>36.779100331407832</v>
      </c>
      <c r="R47" s="46">
        <v>94.971757375607538</v>
      </c>
      <c r="T47" s="46">
        <f t="shared" si="18"/>
        <v>59.966855159018152</v>
      </c>
      <c r="U47" s="46">
        <f t="shared" si="19"/>
        <v>37.329571005246699</v>
      </c>
      <c r="V47" s="46">
        <f t="shared" si="6"/>
        <v>97.296426164264858</v>
      </c>
      <c r="X47" s="46">
        <f t="shared" si="2"/>
        <v>61.368256435872546</v>
      </c>
      <c r="Y47" s="46">
        <f t="shared" si="3"/>
        <v>38.42177158680834</v>
      </c>
      <c r="Z47" s="46">
        <f t="shared" si="4"/>
        <v>99.790028022680872</v>
      </c>
    </row>
    <row r="48" spans="2:26" ht="15">
      <c r="B48" s="47" t="s">
        <v>88</v>
      </c>
      <c r="C48" s="47" t="s">
        <v>354</v>
      </c>
      <c r="D48" s="71">
        <f>IFERROR(VLOOKUP(B48,'1061(2023)'!$B$3:$I$297,8,0),0)</f>
        <v>8571054.8858748004</v>
      </c>
      <c r="E48" s="71">
        <f>IFERROR(VLOOKUP(B48,August!$A$6:$H$300,8,0),0)-F48</f>
        <v>4900161.0600000005</v>
      </c>
      <c r="F48" s="71">
        <f>IFERROR(VLOOKUP(B48,December!$A$6:$H$300,8,0),0)</f>
        <v>3428476.48</v>
      </c>
      <c r="H48" s="46">
        <v>55.444600131310942</v>
      </c>
      <c r="I48" s="46">
        <v>44.222322357539603</v>
      </c>
      <c r="J48" s="46">
        <v>99.666922488850545</v>
      </c>
      <c r="L48" s="46">
        <v>66.466789501889892</v>
      </c>
      <c r="M48" s="46">
        <v>44.387226957415663</v>
      </c>
      <c r="N48" s="46">
        <v>110.85401645930556</v>
      </c>
      <c r="P48" s="46">
        <v>57.464779141199827</v>
      </c>
      <c r="Q48" s="46">
        <v>39.401648594406431</v>
      </c>
      <c r="R48" s="46">
        <v>96.866427735606266</v>
      </c>
      <c r="T48" s="46">
        <f t="shared" si="18"/>
        <v>57.17103816562328</v>
      </c>
      <c r="U48" s="46">
        <f t="shared" si="19"/>
        <v>40.00063616031872</v>
      </c>
      <c r="V48" s="46">
        <f t="shared" si="6"/>
        <v>97.171674325942007</v>
      </c>
      <c r="X48" s="46">
        <f t="shared" si="2"/>
        <v>60.367535602904333</v>
      </c>
      <c r="Y48" s="46">
        <f t="shared" si="3"/>
        <v>41.263170570713605</v>
      </c>
      <c r="Z48" s="46">
        <f t="shared" si="4"/>
        <v>101.63070617361795</v>
      </c>
    </row>
    <row r="49" spans="2:26" ht="15">
      <c r="B49" s="47" t="s">
        <v>16</v>
      </c>
      <c r="C49" s="47" t="s">
        <v>1518</v>
      </c>
      <c r="D49" s="71">
        <f>IFERROR(VLOOKUP(B49,'1061(2023)'!$B$3:$I$297,8,0),0)</f>
        <v>42899759.081162997</v>
      </c>
      <c r="E49" s="71">
        <f>IFERROR(VLOOKUP(B49,August!$A$6:$H$300,8,0),0)-F49</f>
        <v>24217912.739999995</v>
      </c>
      <c r="F49" s="71">
        <f>IFERROR(VLOOKUP(B49,December!$A$6:$H$300,8,0),0)</f>
        <v>16486955.49</v>
      </c>
      <c r="H49" s="46">
        <v>55.72572528951487</v>
      </c>
      <c r="I49" s="46">
        <v>43.763371580594679</v>
      </c>
      <c r="J49" s="46">
        <v>99.489096870109549</v>
      </c>
      <c r="L49" s="46">
        <v>62.555679292496734</v>
      </c>
      <c r="M49" s="46">
        <v>43.600776053720949</v>
      </c>
      <c r="N49" s="46">
        <v>106.15645534621768</v>
      </c>
      <c r="P49" s="46">
        <v>56.859328107867633</v>
      </c>
      <c r="Q49" s="46">
        <v>39.671944549189966</v>
      </c>
      <c r="R49" s="46">
        <v>96.531272657057599</v>
      </c>
      <c r="T49" s="46">
        <f t="shared" si="18"/>
        <v>56.452328075273314</v>
      </c>
      <c r="U49" s="46">
        <f t="shared" si="19"/>
        <v>38.431347501994054</v>
      </c>
      <c r="V49" s="46">
        <f t="shared" si="6"/>
        <v>94.883675577267368</v>
      </c>
      <c r="X49" s="46">
        <f t="shared" si="2"/>
        <v>58.622445158545894</v>
      </c>
      <c r="Y49" s="46">
        <f t="shared" si="3"/>
        <v>40.568022701634987</v>
      </c>
      <c r="Z49" s="46">
        <f t="shared" si="4"/>
        <v>99.190467860180888</v>
      </c>
    </row>
    <row r="50" spans="2:26" ht="15">
      <c r="B50" s="47" t="s">
        <v>89</v>
      </c>
      <c r="C50" s="47" t="s">
        <v>355</v>
      </c>
      <c r="D50" s="71">
        <f>IFERROR(VLOOKUP(B50,'1061(2023)'!$B$3:$I$297,8,0),0)</f>
        <v>17681298.43602496</v>
      </c>
      <c r="E50" s="71">
        <f>IFERROR(VLOOKUP(B50,August!$A$6:$H$300,8,0),0)-F50</f>
        <v>10030617.57</v>
      </c>
      <c r="F50" s="71">
        <f>IFERROR(VLOOKUP(B50,December!$A$6:$H$300,8,0),0)</f>
        <v>7312608.3099999996</v>
      </c>
      <c r="H50" s="46">
        <v>55.705777601899477</v>
      </c>
      <c r="I50" s="46">
        <v>43.635241347009249</v>
      </c>
      <c r="J50" s="46">
        <v>99.341018948908726</v>
      </c>
      <c r="L50" s="46">
        <v>69.838467026962974</v>
      </c>
      <c r="M50" s="46">
        <v>43.518727991439519</v>
      </c>
      <c r="N50" s="46">
        <v>113.35719501840249</v>
      </c>
      <c r="P50" s="46">
        <v>57.97387273910082</v>
      </c>
      <c r="Q50" s="46">
        <v>42.076835116277046</v>
      </c>
      <c r="R50" s="46">
        <v>100.05070785537787</v>
      </c>
      <c r="T50" s="46">
        <f t="shared" si="18"/>
        <v>56.730095961521734</v>
      </c>
      <c r="U50" s="46">
        <f t="shared" si="19"/>
        <v>41.357869369485009</v>
      </c>
      <c r="V50" s="46">
        <f t="shared" si="6"/>
        <v>98.087965331006743</v>
      </c>
      <c r="X50" s="46">
        <f t="shared" si="2"/>
        <v>61.514145242528507</v>
      </c>
      <c r="Y50" s="46">
        <f t="shared" si="3"/>
        <v>42.317810825733858</v>
      </c>
      <c r="Z50" s="46">
        <f t="shared" si="4"/>
        <v>103.83195606826236</v>
      </c>
    </row>
    <row r="51" spans="2:26" ht="15">
      <c r="B51" s="47" t="s">
        <v>90</v>
      </c>
      <c r="C51" s="47" t="s">
        <v>356</v>
      </c>
      <c r="D51" s="71">
        <f>IFERROR(VLOOKUP(B51,'1061(2023)'!$B$3:$I$297,8,0),0)</f>
        <v>28139656.842786182</v>
      </c>
      <c r="E51" s="71">
        <f>IFERROR(VLOOKUP(B51,August!$A$6:$H$300,8,0),0)-F51</f>
        <v>15915473.51</v>
      </c>
      <c r="F51" s="71">
        <f>IFERROR(VLOOKUP(B51,December!$A$6:$H$300,8,0),0)</f>
        <v>11509973.24</v>
      </c>
      <c r="H51" s="46">
        <v>55.678030664165547</v>
      </c>
      <c r="I51" s="46">
        <v>43.616604082028076</v>
      </c>
      <c r="J51" s="46">
        <v>99.294634746193623</v>
      </c>
      <c r="L51" s="46">
        <v>54.074447738908418</v>
      </c>
      <c r="M51" s="46">
        <v>41.705718418108425</v>
      </c>
      <c r="N51" s="46">
        <v>95.780166157016851</v>
      </c>
      <c r="P51" s="46">
        <v>56.845732840028276</v>
      </c>
      <c r="Q51" s="46">
        <v>46.021201280202781</v>
      </c>
      <c r="R51" s="46">
        <v>102.86693412023106</v>
      </c>
      <c r="T51" s="46">
        <f t="shared" si="18"/>
        <v>56.558875607184433</v>
      </c>
      <c r="U51" s="46">
        <f t="shared" si="19"/>
        <v>40.903033410482657</v>
      </c>
      <c r="V51" s="46">
        <f t="shared" si="6"/>
        <v>97.461909017667097</v>
      </c>
      <c r="X51" s="46">
        <f t="shared" si="2"/>
        <v>55.826352062040371</v>
      </c>
      <c r="Y51" s="46">
        <f t="shared" si="3"/>
        <v>42.876651036264626</v>
      </c>
      <c r="Z51" s="46">
        <f t="shared" si="4"/>
        <v>98.703003098305018</v>
      </c>
    </row>
    <row r="52" spans="2:26" ht="15">
      <c r="B52" s="47" t="s">
        <v>92</v>
      </c>
      <c r="C52" s="47" t="s">
        <v>357</v>
      </c>
      <c r="D52" s="71">
        <f>IFERROR(VLOOKUP(B52,'1061(2023)'!$B$3:$I$297,8,0),0)</f>
        <v>9053322.0344955996</v>
      </c>
      <c r="E52" s="71">
        <f>IFERROR(VLOOKUP(B52,August!$A$6:$H$300,8,0),0)-F52</f>
        <v>5165736.17</v>
      </c>
      <c r="F52" s="71">
        <f>IFERROR(VLOOKUP(B52,December!$A$6:$H$300,8,0),0)</f>
        <v>3247787.65</v>
      </c>
      <c r="H52" s="46">
        <v>56.925984042310105</v>
      </c>
      <c r="I52" s="46">
        <v>43.896556112748542</v>
      </c>
      <c r="J52" s="46">
        <v>100.82254015505865</v>
      </c>
      <c r="L52" s="46">
        <v>66.796239312895722</v>
      </c>
      <c r="M52" s="46">
        <v>42.479658837559228</v>
      </c>
      <c r="N52" s="46">
        <v>109.27589815045495</v>
      </c>
      <c r="P52" s="46">
        <v>57.844831889045103</v>
      </c>
      <c r="Q52" s="46">
        <v>36.946373938208822</v>
      </c>
      <c r="R52" s="46">
        <v>94.791205827253918</v>
      </c>
      <c r="T52" s="46">
        <f t="shared" si="18"/>
        <v>57.059012706243649</v>
      </c>
      <c r="U52" s="46">
        <f t="shared" si="19"/>
        <v>35.873987886712221</v>
      </c>
      <c r="V52" s="46">
        <f t="shared" si="6"/>
        <v>92.933000592955864</v>
      </c>
      <c r="X52" s="46">
        <f t="shared" si="2"/>
        <v>60.566694636061492</v>
      </c>
      <c r="Y52" s="46">
        <f t="shared" si="3"/>
        <v>38.433340220826757</v>
      </c>
      <c r="Z52" s="46">
        <f t="shared" si="4"/>
        <v>99.000034856888249</v>
      </c>
    </row>
    <row r="53" spans="2:26" ht="15">
      <c r="B53" s="49" t="s">
        <v>1519</v>
      </c>
      <c r="C53" s="45" t="s">
        <v>1520</v>
      </c>
      <c r="D53" s="72">
        <f>SUM(D44:D52)</f>
        <v>165632041.12830466</v>
      </c>
      <c r="E53" s="72">
        <f t="shared" ref="E53:F53" si="20">SUM(E44:E52)</f>
        <v>93706097.950000003</v>
      </c>
      <c r="F53" s="72">
        <f t="shared" si="20"/>
        <v>64964396.440000005</v>
      </c>
      <c r="H53" s="46">
        <v>55.917665996626113</v>
      </c>
      <c r="I53" s="46">
        <v>43.62376406642062</v>
      </c>
      <c r="J53" s="46">
        <v>99.541430063046732</v>
      </c>
      <c r="L53" s="50">
        <v>66.080519117810979</v>
      </c>
      <c r="M53" s="50">
        <v>42.974508294103607</v>
      </c>
      <c r="N53" s="50">
        <v>109.05502741191458</v>
      </c>
      <c r="O53" s="42"/>
      <c r="P53" s="50">
        <v>57.148192391057826</v>
      </c>
      <c r="Q53" s="50">
        <v>40.830692791818485</v>
      </c>
      <c r="R53" s="50">
        <v>97.978885182876311</v>
      </c>
      <c r="S53" s="42"/>
      <c r="T53" s="50">
        <f t="shared" si="18"/>
        <v>56.574861549530638</v>
      </c>
      <c r="U53" s="50">
        <f t="shared" si="19"/>
        <v>39.222119100540574</v>
      </c>
      <c r="V53" s="50">
        <f t="shared" si="6"/>
        <v>95.79698065007122</v>
      </c>
      <c r="W53" s="42"/>
      <c r="X53" s="50">
        <f t="shared" si="2"/>
        <v>59.934524352799805</v>
      </c>
      <c r="Y53" s="50">
        <f t="shared" si="3"/>
        <v>41.009106728820889</v>
      </c>
      <c r="Z53" s="50">
        <f t="shared" si="4"/>
        <v>100.94363108162069</v>
      </c>
    </row>
    <row r="54" spans="2:26" ht="15">
      <c r="B54" s="44" t="s">
        <v>1521</v>
      </c>
      <c r="C54" s="45"/>
      <c r="D54" s="71"/>
      <c r="E54" s="71"/>
      <c r="F54" s="71"/>
      <c r="H54" s="46"/>
      <c r="I54" s="46"/>
      <c r="J54" s="46"/>
      <c r="L54" s="46"/>
      <c r="M54" s="46"/>
      <c r="N54" s="46"/>
      <c r="P54" s="46"/>
      <c r="Q54" s="46"/>
      <c r="R54" s="46"/>
      <c r="T54" s="46"/>
      <c r="U54" s="46"/>
      <c r="V54" s="46"/>
      <c r="X54" s="46"/>
      <c r="Y54" s="46"/>
      <c r="Z54" s="46"/>
    </row>
    <row r="55" spans="2:26" ht="15">
      <c r="B55" s="53" t="s">
        <v>95</v>
      </c>
      <c r="C55" s="47" t="s">
        <v>359</v>
      </c>
      <c r="D55" s="71">
        <f>IFERROR(VLOOKUP(B55,'1061(2023)'!$B$3:$I$297,8,0),0)</f>
        <v>1097271.58907776</v>
      </c>
      <c r="E55" s="71">
        <f>IFERROR(VLOOKUP(B55,August!$A$6:$H$300,8,0),0)-F55</f>
        <v>634956.14999999991</v>
      </c>
      <c r="F55" s="71">
        <f>IFERROR(VLOOKUP(B55,December!$A$6:$H$300,8,0),0)</f>
        <v>452330.8</v>
      </c>
      <c r="H55" s="46">
        <v>56.170236454715827</v>
      </c>
      <c r="I55" s="46">
        <v>43.333535896933689</v>
      </c>
      <c r="J55" s="46">
        <v>99.503772351649516</v>
      </c>
      <c r="L55" s="46">
        <v>40.888816143144581</v>
      </c>
      <c r="M55" s="46">
        <v>29.012180362675672</v>
      </c>
      <c r="N55" s="46">
        <v>69.900996505820245</v>
      </c>
      <c r="P55" s="46">
        <v>57.475688015980289</v>
      </c>
      <c r="Q55" s="46">
        <v>40.50767242873961</v>
      </c>
      <c r="R55" s="46">
        <v>97.983360444719892</v>
      </c>
      <c r="T55" s="46">
        <f>IFERROR(IF(E55&gt;0,E55/D55*100,0),0)</f>
        <v>57.866817688560666</v>
      </c>
      <c r="U55" s="46">
        <f>IFERROR(IF(F55&gt;0,F55/D55*100,0),0)</f>
        <v>41.223230830224736</v>
      </c>
      <c r="V55" s="46">
        <f t="shared" si="6"/>
        <v>99.090048518785409</v>
      </c>
      <c r="X55" s="46">
        <f t="shared" si="2"/>
        <v>52.077107282561848</v>
      </c>
      <c r="Y55" s="46">
        <f t="shared" si="3"/>
        <v>36.914361207213339</v>
      </c>
      <c r="Z55" s="46">
        <f t="shared" si="4"/>
        <v>88.991468489775187</v>
      </c>
    </row>
    <row r="56" spans="2:26" ht="15">
      <c r="B56" s="47" t="s">
        <v>580</v>
      </c>
      <c r="C56" s="47" t="s">
        <v>581</v>
      </c>
      <c r="D56" s="71">
        <f>IFERROR(VLOOKUP(B56,'1061(2023)'!$B$3:$I$297,8,0),0)</f>
        <v>0</v>
      </c>
      <c r="E56" s="71">
        <f>IFERROR(VLOOKUP(B56,August!$A$6:$H$300,8,0),0)-F56</f>
        <v>0</v>
      </c>
      <c r="F56" s="71">
        <f>IFERROR(VLOOKUP(B56,December!$A$6:$H$300,8,0),0)</f>
        <v>0</v>
      </c>
      <c r="H56" s="46">
        <v>0</v>
      </c>
      <c r="I56" s="46">
        <v>0</v>
      </c>
      <c r="J56" s="46">
        <v>0</v>
      </c>
      <c r="L56" s="46">
        <v>0</v>
      </c>
      <c r="M56" s="46">
        <v>0</v>
      </c>
      <c r="N56" s="46">
        <v>0</v>
      </c>
      <c r="P56" s="46">
        <v>0</v>
      </c>
      <c r="Q56" s="46">
        <v>0</v>
      </c>
      <c r="R56" s="46">
        <v>0</v>
      </c>
      <c r="T56" s="46">
        <f>IFERROR(IF(E56&gt;0,E56/D56*100,0),0)</f>
        <v>0</v>
      </c>
      <c r="U56" s="46">
        <f>IFERROR(IF(F56&gt;0,F56/D56*100,0),0)</f>
        <v>0</v>
      </c>
      <c r="V56" s="46">
        <f t="shared" si="6"/>
        <v>0</v>
      </c>
      <c r="X56" s="46">
        <f t="shared" si="2"/>
        <v>0</v>
      </c>
      <c r="Y56" s="46">
        <f t="shared" si="3"/>
        <v>0</v>
      </c>
      <c r="Z56" s="46">
        <f t="shared" si="4"/>
        <v>0</v>
      </c>
    </row>
    <row r="57" spans="2:26" ht="15">
      <c r="B57" s="49" t="s">
        <v>1522</v>
      </c>
      <c r="C57" s="45" t="s">
        <v>1523</v>
      </c>
      <c r="D57" s="72">
        <f>SUM(D55:D56)</f>
        <v>1097271.58907776</v>
      </c>
      <c r="E57" s="72">
        <f t="shared" ref="E57:F57" si="21">SUM(E55:E56)</f>
        <v>634956.14999999991</v>
      </c>
      <c r="F57" s="72">
        <f t="shared" si="21"/>
        <v>452330.8</v>
      </c>
      <c r="G57" s="42"/>
      <c r="H57" s="50">
        <v>56.170236454715827</v>
      </c>
      <c r="I57" s="50">
        <v>43.333535896933689</v>
      </c>
      <c r="J57" s="50">
        <v>99.503772351649516</v>
      </c>
      <c r="K57" s="42"/>
      <c r="L57" s="50">
        <v>40.888816143144581</v>
      </c>
      <c r="M57" s="50">
        <v>29.012180362675672</v>
      </c>
      <c r="N57" s="50">
        <v>69.900996505820245</v>
      </c>
      <c r="O57" s="42"/>
      <c r="P57" s="50">
        <v>57.475688015980289</v>
      </c>
      <c r="Q57" s="50">
        <v>40.50767242873961</v>
      </c>
      <c r="R57" s="50">
        <v>97.983360444719892</v>
      </c>
      <c r="S57" s="42"/>
      <c r="T57" s="50">
        <f>IFERROR(IF(E57&gt;0,E57/D57*100,0),0)</f>
        <v>57.866817688560666</v>
      </c>
      <c r="U57" s="50">
        <f>IFERROR(IF(F57&gt;0,F57/D57*100,0),0)</f>
        <v>41.223230830224736</v>
      </c>
      <c r="V57" s="50">
        <f t="shared" si="6"/>
        <v>99.090048518785409</v>
      </c>
      <c r="W57" s="42"/>
      <c r="X57" s="50">
        <f t="shared" si="2"/>
        <v>52.077107282561848</v>
      </c>
      <c r="Y57" s="50">
        <f t="shared" si="3"/>
        <v>36.914361207213339</v>
      </c>
      <c r="Z57" s="50">
        <f t="shared" si="4"/>
        <v>88.991468489775187</v>
      </c>
    </row>
    <row r="58" spans="2:26" ht="15">
      <c r="B58" s="51" t="s">
        <v>1524</v>
      </c>
      <c r="C58" s="45"/>
      <c r="D58" s="71"/>
      <c r="E58" s="71"/>
      <c r="F58" s="71"/>
      <c r="H58" s="46"/>
      <c r="I58" s="46"/>
      <c r="J58" s="46"/>
      <c r="L58" s="46"/>
      <c r="M58" s="46"/>
      <c r="N58" s="46"/>
      <c r="P58" s="46"/>
      <c r="Q58" s="46"/>
      <c r="R58" s="46"/>
      <c r="T58" s="46"/>
      <c r="U58" s="46"/>
      <c r="V58" s="46"/>
      <c r="X58" s="46"/>
      <c r="Y58" s="46"/>
      <c r="Z58" s="46"/>
    </row>
    <row r="59" spans="2:26" ht="15">
      <c r="B59" s="47" t="s">
        <v>98</v>
      </c>
      <c r="C59" s="47" t="s">
        <v>362</v>
      </c>
      <c r="D59" s="71">
        <f>IFERROR(VLOOKUP(B59,'1061(2023)'!$B$3:$I$297,8,0),0)</f>
        <v>15144202.272004779</v>
      </c>
      <c r="E59" s="71">
        <f>IFERROR(VLOOKUP(B59,August!$A$6:$H$300,8,0),0)-F59</f>
        <v>8622879.1999999993</v>
      </c>
      <c r="F59" s="71">
        <f>IFERROR(VLOOKUP(B59,December!$A$6:$H$300,8,0),0)</f>
        <v>6073442.5</v>
      </c>
      <c r="H59" s="46">
        <v>56.893249430401305</v>
      </c>
      <c r="I59" s="46">
        <v>43.114717844105435</v>
      </c>
      <c r="J59" s="46">
        <v>100.00796727450674</v>
      </c>
      <c r="L59" s="46">
        <v>88.628888985060769</v>
      </c>
      <c r="M59" s="46">
        <v>43.214004694315065</v>
      </c>
      <c r="N59" s="46">
        <v>131.84289367937583</v>
      </c>
      <c r="P59" s="46">
        <v>57.49449837708206</v>
      </c>
      <c r="Q59" s="46">
        <v>39.846332974836315</v>
      </c>
      <c r="R59" s="46">
        <v>97.340831351918382</v>
      </c>
      <c r="T59" s="46">
        <f t="shared" ref="T59:T65" si="22">IFERROR(IF(E59&gt;0,E59/D59*100,0),0)</f>
        <v>56.938484082057286</v>
      </c>
      <c r="U59" s="46">
        <f t="shared" ref="U59:U65" si="23">IFERROR(IF(F59&gt;0,F59/D59*100,0),0)</f>
        <v>40.104076734548279</v>
      </c>
      <c r="V59" s="46">
        <f t="shared" si="6"/>
        <v>97.042560816605572</v>
      </c>
      <c r="X59" s="46">
        <f t="shared" si="2"/>
        <v>67.687290481400041</v>
      </c>
      <c r="Y59" s="46">
        <f t="shared" si="3"/>
        <v>41.054804801233217</v>
      </c>
      <c r="Z59" s="46">
        <f t="shared" si="4"/>
        <v>108.74209528263327</v>
      </c>
    </row>
    <row r="60" spans="2:26" ht="15">
      <c r="B60" s="47" t="s">
        <v>96</v>
      </c>
      <c r="C60" s="47" t="s">
        <v>360</v>
      </c>
      <c r="D60" s="71">
        <f>IFERROR(VLOOKUP(B60,'1061(2023)'!$B$3:$I$297,8,0),0)</f>
        <v>1382269.0396775</v>
      </c>
      <c r="E60" s="71">
        <f>IFERROR(VLOOKUP(B60,August!$A$6:$H$300,8,0),0)-F60</f>
        <v>825256.57000000007</v>
      </c>
      <c r="F60" s="71">
        <f>IFERROR(VLOOKUP(B60,December!$A$6:$H$300,8,0),0)</f>
        <v>498833.99</v>
      </c>
      <c r="H60" s="46">
        <v>51.604674774774765</v>
      </c>
      <c r="I60" s="46">
        <v>33.366915315315318</v>
      </c>
      <c r="J60" s="46">
        <v>84.971590090090075</v>
      </c>
      <c r="L60" s="46">
        <v>76.026808334732294</v>
      </c>
      <c r="M60" s="46">
        <v>38.198184991176291</v>
      </c>
      <c r="N60" s="46">
        <v>114.22499332590859</v>
      </c>
      <c r="P60" s="46">
        <v>62.095520594756003</v>
      </c>
      <c r="Q60" s="46">
        <v>35.771134210750766</v>
      </c>
      <c r="R60" s="46">
        <v>97.866654805506769</v>
      </c>
      <c r="T60" s="46">
        <f t="shared" si="22"/>
        <v>59.703035104695857</v>
      </c>
      <c r="U60" s="46">
        <f t="shared" si="23"/>
        <v>36.088053460011224</v>
      </c>
      <c r="V60" s="46">
        <f t="shared" si="6"/>
        <v>95.791088564707081</v>
      </c>
      <c r="X60" s="46">
        <f t="shared" si="2"/>
        <v>65.941788011394721</v>
      </c>
      <c r="Y60" s="46">
        <f t="shared" si="3"/>
        <v>36.685790887312756</v>
      </c>
      <c r="Z60" s="46">
        <f t="shared" si="4"/>
        <v>102.62757889870748</v>
      </c>
    </row>
    <row r="61" spans="2:26" ht="15">
      <c r="B61" s="47" t="s">
        <v>99</v>
      </c>
      <c r="C61" s="47" t="s">
        <v>363</v>
      </c>
      <c r="D61" s="71">
        <f>IFERROR(VLOOKUP(B61,'1061(2023)'!$B$3:$I$297,8,0),0)</f>
        <v>2669168.8629565998</v>
      </c>
      <c r="E61" s="71">
        <f>IFERROR(VLOOKUP(B61,August!$A$6:$H$300,8,0),0)-F61</f>
        <v>1588137.35</v>
      </c>
      <c r="F61" s="71">
        <f>IFERROR(VLOOKUP(B61,December!$A$6:$H$300,8,0),0)</f>
        <v>980317.32</v>
      </c>
      <c r="H61" s="46">
        <v>57.853712149532697</v>
      </c>
      <c r="I61" s="46">
        <v>39.199844236760121</v>
      </c>
      <c r="J61" s="46">
        <v>97.053556386292826</v>
      </c>
      <c r="L61" s="46">
        <v>89.031065446246899</v>
      </c>
      <c r="M61" s="46">
        <v>40.55469134989324</v>
      </c>
      <c r="N61" s="46">
        <v>129.58575679614015</v>
      </c>
      <c r="P61" s="46">
        <v>60.018112937248311</v>
      </c>
      <c r="Q61" s="46">
        <v>35.1587311875832</v>
      </c>
      <c r="R61" s="46">
        <v>95.176844124831518</v>
      </c>
      <c r="T61" s="46">
        <f t="shared" si="22"/>
        <v>59.499321007395658</v>
      </c>
      <c r="U61" s="46">
        <f t="shared" si="23"/>
        <v>36.727437278513605</v>
      </c>
      <c r="V61" s="46">
        <f t="shared" si="6"/>
        <v>96.226758285909256</v>
      </c>
      <c r="X61" s="46">
        <f t="shared" si="2"/>
        <v>69.516166463630285</v>
      </c>
      <c r="Y61" s="46">
        <f t="shared" si="3"/>
        <v>37.480286605330015</v>
      </c>
      <c r="Z61" s="46">
        <f t="shared" si="4"/>
        <v>106.99645306896031</v>
      </c>
    </row>
    <row r="62" spans="2:26" ht="15">
      <c r="B62" s="47" t="s">
        <v>100</v>
      </c>
      <c r="C62" s="47" t="s">
        <v>364</v>
      </c>
      <c r="D62" s="71">
        <f>IFERROR(VLOOKUP(B62,'1061(2023)'!$B$3:$I$297,8,0),0)</f>
        <v>2569189.1459760098</v>
      </c>
      <c r="E62" s="71">
        <f>IFERROR(VLOOKUP(B62,August!$A$6:$H$300,8,0),0)-F62</f>
        <v>1488295.4700000002</v>
      </c>
      <c r="F62" s="71">
        <f>IFERROR(VLOOKUP(B62,December!$A$6:$H$300,8,0),0)</f>
        <v>1025129.82</v>
      </c>
      <c r="H62" s="46">
        <v>53.323675043603423</v>
      </c>
      <c r="I62" s="46">
        <v>42.280868607600844</v>
      </c>
      <c r="J62" s="46">
        <v>95.604543651204267</v>
      </c>
      <c r="L62" s="46">
        <v>58.436042047618365</v>
      </c>
      <c r="M62" s="46">
        <v>43.736888526701456</v>
      </c>
      <c r="N62" s="46">
        <v>102.17293057431982</v>
      </c>
      <c r="P62" s="46">
        <v>56.225717196433308</v>
      </c>
      <c r="Q62" s="46">
        <v>40.91398405420086</v>
      </c>
      <c r="R62" s="46">
        <v>97.139701250634175</v>
      </c>
      <c r="T62" s="46">
        <f t="shared" si="22"/>
        <v>57.92860647613437</v>
      </c>
      <c r="U62" s="46">
        <f t="shared" si="23"/>
        <v>39.900908876468229</v>
      </c>
      <c r="V62" s="46">
        <f t="shared" si="6"/>
        <v>97.829515352602598</v>
      </c>
      <c r="X62" s="46">
        <f t="shared" si="2"/>
        <v>57.530121906728681</v>
      </c>
      <c r="Y62" s="46">
        <f t="shared" si="3"/>
        <v>41.517260485790182</v>
      </c>
      <c r="Z62" s="46">
        <f t="shared" si="4"/>
        <v>99.047382392518855</v>
      </c>
    </row>
    <row r="63" spans="2:26" ht="15">
      <c r="B63" s="55" t="s">
        <v>97</v>
      </c>
      <c r="C63" s="47" t="s">
        <v>361</v>
      </c>
      <c r="D63" s="71">
        <f>IFERROR(VLOOKUP(B63,'1061(2023)'!$B$3:$I$297,8,0),0)</f>
        <v>5962415.6534658596</v>
      </c>
      <c r="E63" s="71">
        <f>IFERROR(VLOOKUP(B63,August!$A$6:$H$300,8,0),0)-F63</f>
        <v>3423810.56</v>
      </c>
      <c r="F63" s="71">
        <f>IFERROR(VLOOKUP(B63,December!$A$6:$H$300,8,0),0)</f>
        <v>2346389.44</v>
      </c>
      <c r="H63" s="46">
        <v>55.208724800000006</v>
      </c>
      <c r="I63" s="46">
        <v>41.686153399999995</v>
      </c>
      <c r="J63" s="46">
        <v>96.894878199999994</v>
      </c>
      <c r="L63" s="46">
        <v>62.87600358733836</v>
      </c>
      <c r="M63" s="46">
        <v>42.664207447439424</v>
      </c>
      <c r="N63" s="46">
        <v>105.54021103477778</v>
      </c>
      <c r="P63" s="46">
        <v>57.60706875221743</v>
      </c>
      <c r="Q63" s="46">
        <v>39.558389063893948</v>
      </c>
      <c r="R63" s="46">
        <v>97.16545781611137</v>
      </c>
      <c r="T63" s="46">
        <f t="shared" si="22"/>
        <v>57.423211647611183</v>
      </c>
      <c r="U63" s="46">
        <f t="shared" si="23"/>
        <v>39.353000132355419</v>
      </c>
      <c r="V63" s="46">
        <f t="shared" si="6"/>
        <v>96.776211779966602</v>
      </c>
      <c r="X63" s="46">
        <f t="shared" si="2"/>
        <v>59.302094662388988</v>
      </c>
      <c r="Y63" s="46">
        <f t="shared" si="3"/>
        <v>40.525198881229592</v>
      </c>
      <c r="Z63" s="46">
        <f t="shared" si="4"/>
        <v>99.82729354361858</v>
      </c>
    </row>
    <row r="64" spans="2:26" ht="15">
      <c r="B64" s="47" t="s">
        <v>101</v>
      </c>
      <c r="C64" s="47" t="s">
        <v>365</v>
      </c>
      <c r="D64" s="71">
        <f>IFERROR(VLOOKUP(B64,'1061(2023)'!$B$3:$I$297,8,0),0)</f>
        <v>6821356.4243624797</v>
      </c>
      <c r="E64" s="71">
        <f>IFERROR(VLOOKUP(B64,August!$A$6:$H$300,8,0),0)-F64</f>
        <v>3876035.97</v>
      </c>
      <c r="F64" s="71">
        <f>IFERROR(VLOOKUP(B64,December!$A$6:$H$300,8,0),0)</f>
        <v>2664735.9700000002</v>
      </c>
      <c r="H64" s="46">
        <v>56.108769610389608</v>
      </c>
      <c r="I64" s="46">
        <v>42.521792467532464</v>
      </c>
      <c r="J64" s="46">
        <v>98.630562077922065</v>
      </c>
      <c r="L64" s="46">
        <v>91.488125302539657</v>
      </c>
      <c r="M64" s="46">
        <v>43.357131726511469</v>
      </c>
      <c r="N64" s="46">
        <v>134.84525702905114</v>
      </c>
      <c r="P64" s="46">
        <v>57.814098123590696</v>
      </c>
      <c r="Q64" s="46">
        <v>39.099283709940082</v>
      </c>
      <c r="R64" s="46">
        <v>96.913381833530778</v>
      </c>
      <c r="T64" s="46">
        <f t="shared" si="22"/>
        <v>56.8220706977975</v>
      </c>
      <c r="U64" s="46">
        <f t="shared" si="23"/>
        <v>39.064605398464352</v>
      </c>
      <c r="V64" s="46">
        <f t="shared" si="6"/>
        <v>95.886676096261851</v>
      </c>
      <c r="X64" s="46">
        <f t="shared" si="2"/>
        <v>68.708098041309285</v>
      </c>
      <c r="Y64" s="46">
        <f t="shared" si="3"/>
        <v>40.50700694497197</v>
      </c>
      <c r="Z64" s="46">
        <f t="shared" si="4"/>
        <v>109.21510498628125</v>
      </c>
    </row>
    <row r="65" spans="2:26" ht="15">
      <c r="B65" s="49" t="s">
        <v>1525</v>
      </c>
      <c r="C65" s="45" t="s">
        <v>1526</v>
      </c>
      <c r="D65" s="72">
        <f>SUM(D59:D64)</f>
        <v>34548601.398443229</v>
      </c>
      <c r="E65" s="72">
        <f t="shared" ref="E65:F65" si="24">SUM(E59:E64)</f>
        <v>19824415.120000001</v>
      </c>
      <c r="F65" s="72">
        <f t="shared" si="24"/>
        <v>13588849.040000001</v>
      </c>
      <c r="G65" s="42"/>
      <c r="H65" s="50">
        <v>55.851043367884266</v>
      </c>
      <c r="I65" s="50">
        <v>41.874162410612833</v>
      </c>
      <c r="J65" s="50">
        <v>97.725205778497099</v>
      </c>
      <c r="K65" s="42"/>
      <c r="L65" s="50">
        <v>80.038633575489641</v>
      </c>
      <c r="M65" s="50">
        <v>42.770420833879975</v>
      </c>
      <c r="N65" s="50">
        <v>122.80905440936962</v>
      </c>
      <c r="O65" s="42"/>
      <c r="P65" s="50">
        <v>57.858093090421661</v>
      </c>
      <c r="Q65" s="50">
        <v>39.208666433129721</v>
      </c>
      <c r="R65" s="50">
        <v>97.066759523551383</v>
      </c>
      <c r="S65" s="42"/>
      <c r="T65" s="50">
        <f t="shared" si="22"/>
        <v>57.381237785484693</v>
      </c>
      <c r="U65" s="50">
        <f t="shared" si="23"/>
        <v>39.332559032656874</v>
      </c>
      <c r="V65" s="50">
        <f t="shared" si="6"/>
        <v>96.71379681814156</v>
      </c>
      <c r="W65" s="42"/>
      <c r="X65" s="50">
        <f t="shared" si="2"/>
        <v>65.092654817132001</v>
      </c>
      <c r="Y65" s="50">
        <f t="shared" si="3"/>
        <v>40.437215433222192</v>
      </c>
      <c r="Z65" s="50">
        <f t="shared" si="4"/>
        <v>105.52987025035418</v>
      </c>
    </row>
    <row r="66" spans="2:26" ht="15">
      <c r="B66" s="44" t="s">
        <v>1527</v>
      </c>
      <c r="C66" s="45"/>
      <c r="D66" s="71"/>
      <c r="E66" s="71"/>
      <c r="F66" s="71"/>
      <c r="H66" s="46"/>
      <c r="I66" s="46"/>
      <c r="J66" s="46"/>
      <c r="L66" s="46"/>
      <c r="M66" s="46"/>
      <c r="N66" s="46"/>
      <c r="P66" s="46"/>
      <c r="Q66" s="46"/>
      <c r="R66" s="46"/>
      <c r="T66" s="46"/>
      <c r="U66" s="46"/>
      <c r="V66" s="46"/>
      <c r="X66" s="46"/>
      <c r="Y66" s="46"/>
      <c r="Z66" s="46"/>
    </row>
    <row r="67" spans="2:26" ht="15">
      <c r="B67" s="47" t="s">
        <v>105</v>
      </c>
      <c r="C67" s="47" t="s">
        <v>369</v>
      </c>
      <c r="D67" s="71">
        <f>IFERROR(VLOOKUP(B67,'1061(2023)'!$B$3:$I$297,8,0),0)</f>
        <v>703964</v>
      </c>
      <c r="E67" s="71">
        <f>IFERROR(VLOOKUP(B67,August!$A$6:$H$300,8,0),0)-F67</f>
        <v>399457.42999999993</v>
      </c>
      <c r="F67" s="71">
        <f>IFERROR(VLOOKUP(B67,December!$A$6:$H$300,8,0),0)</f>
        <v>273424.89</v>
      </c>
      <c r="H67" s="46">
        <v>56.402791403217719</v>
      </c>
      <c r="I67" s="46">
        <v>46.944445871192087</v>
      </c>
      <c r="J67" s="46">
        <v>103.34723727440981</v>
      </c>
      <c r="L67" s="46">
        <v>66.438822488053844</v>
      </c>
      <c r="M67" s="46">
        <v>44.096421888134998</v>
      </c>
      <c r="N67" s="46">
        <v>110.53524437618884</v>
      </c>
      <c r="P67" s="46">
        <v>59.1224686982317</v>
      </c>
      <c r="Q67" s="46">
        <v>42.070840235774554</v>
      </c>
      <c r="R67" s="46">
        <v>101.19330893400625</v>
      </c>
      <c r="T67" s="46">
        <f t="shared" ref="T67:T73" si="25">IFERROR(IF(E67&gt;0,E67/D67*100,0),0)</f>
        <v>56.744013898437984</v>
      </c>
      <c r="U67" s="46">
        <f t="shared" ref="U67:U73" si="26">IFERROR(IF(F67&gt;0,F67/D67*100,0),0)</f>
        <v>38.840748958753572</v>
      </c>
      <c r="V67" s="46">
        <f t="shared" si="6"/>
        <v>95.584762857191549</v>
      </c>
      <c r="X67" s="46">
        <f t="shared" si="2"/>
        <v>60.768435028241178</v>
      </c>
      <c r="Y67" s="46">
        <f t="shared" si="3"/>
        <v>41.669337027554377</v>
      </c>
      <c r="Z67" s="46">
        <f t="shared" si="4"/>
        <v>102.43777205579555</v>
      </c>
    </row>
    <row r="68" spans="2:26" ht="15">
      <c r="B68" s="47" t="s">
        <v>102</v>
      </c>
      <c r="C68" s="47" t="s">
        <v>366</v>
      </c>
      <c r="D68" s="71">
        <f>IFERROR(VLOOKUP(B68,'1061(2023)'!$B$3:$I$297,8,0),0)</f>
        <v>315349.08091686002</v>
      </c>
      <c r="E68" s="71">
        <f>IFERROR(VLOOKUP(B68,August!$A$6:$H$300,8,0),0)-F68</f>
        <v>208803.16999999998</v>
      </c>
      <c r="F68" s="71">
        <f>IFERROR(VLOOKUP(B68,December!$A$6:$H$300,8,0),0)</f>
        <v>107381.64</v>
      </c>
      <c r="H68" s="46">
        <v>62.986346511102994</v>
      </c>
      <c r="I68" s="46">
        <v>38.699321145198532</v>
      </c>
      <c r="J68" s="46">
        <v>101.68566765630152</v>
      </c>
      <c r="L68" s="46">
        <v>64.63975372923332</v>
      </c>
      <c r="M68" s="46">
        <v>37.726666349962443</v>
      </c>
      <c r="N68" s="46">
        <v>102.36642007919576</v>
      </c>
      <c r="P68" s="46">
        <v>64.009306203831855</v>
      </c>
      <c r="Q68" s="46">
        <v>33.016845868671332</v>
      </c>
      <c r="R68" s="46">
        <v>97.02615207250318</v>
      </c>
      <c r="T68" s="46">
        <f t="shared" si="25"/>
        <v>66.213343445592514</v>
      </c>
      <c r="U68" s="46">
        <f t="shared" si="26"/>
        <v>34.05167368422125</v>
      </c>
      <c r="V68" s="46">
        <f t="shared" si="6"/>
        <v>100.26501712981377</v>
      </c>
      <c r="X68" s="46">
        <f t="shared" si="2"/>
        <v>64.954134459552563</v>
      </c>
      <c r="Y68" s="46">
        <f t="shared" si="3"/>
        <v>34.931728634285008</v>
      </c>
      <c r="Z68" s="46">
        <f t="shared" si="4"/>
        <v>99.885863093837585</v>
      </c>
    </row>
    <row r="69" spans="2:26" ht="15">
      <c r="B69" s="47" t="s">
        <v>106</v>
      </c>
      <c r="C69" s="47" t="s">
        <v>370</v>
      </c>
      <c r="D69" s="71">
        <f>IFERROR(VLOOKUP(B69,'1061(2023)'!$B$3:$I$297,8,0),0)</f>
        <v>126891</v>
      </c>
      <c r="E69" s="71">
        <f>IFERROR(VLOOKUP(B69,August!$A$6:$H$300,8,0),0)-F69</f>
        <v>74780.81</v>
      </c>
      <c r="F69" s="71">
        <f>IFERROR(VLOOKUP(B69,December!$A$6:$H$300,8,0),0)</f>
        <v>53726.559999999998</v>
      </c>
      <c r="H69" s="46">
        <v>56.266387025707218</v>
      </c>
      <c r="I69" s="46">
        <v>45.600292638262744</v>
      </c>
      <c r="J69" s="46">
        <v>101.86667966396996</v>
      </c>
      <c r="L69" s="46">
        <v>41.909214765100671</v>
      </c>
      <c r="M69" s="46">
        <v>36.868912751677854</v>
      </c>
      <c r="N69" s="46">
        <v>78.778127516778525</v>
      </c>
      <c r="P69" s="46">
        <v>54.001750230293453</v>
      </c>
      <c r="Q69" s="46">
        <v>33.152441110672456</v>
      </c>
      <c r="R69" s="46">
        <v>87.154191340965909</v>
      </c>
      <c r="T69" s="46">
        <f t="shared" si="25"/>
        <v>58.933107943037719</v>
      </c>
      <c r="U69" s="46">
        <f t="shared" si="26"/>
        <v>42.340717623787341</v>
      </c>
      <c r="V69" s="46">
        <f t="shared" si="6"/>
        <v>101.27382556682505</v>
      </c>
      <c r="X69" s="46">
        <f t="shared" si="2"/>
        <v>51.614690979477281</v>
      </c>
      <c r="Y69" s="46">
        <f t="shared" si="3"/>
        <v>37.45402382871255</v>
      </c>
      <c r="Z69" s="46">
        <f t="shared" si="4"/>
        <v>89.068714808189839</v>
      </c>
    </row>
    <row r="70" spans="2:26" ht="15">
      <c r="B70" s="47" t="s">
        <v>104</v>
      </c>
      <c r="C70" s="47" t="s">
        <v>368</v>
      </c>
      <c r="D70" s="71">
        <f>IFERROR(VLOOKUP(B70,'1061(2023)'!$B$3:$I$297,8,0),0)</f>
        <v>11602000</v>
      </c>
      <c r="E70" s="71">
        <f>IFERROR(VLOOKUP(B70,August!$A$6:$H$300,8,0),0)-F70</f>
        <v>6696533.7199999997</v>
      </c>
      <c r="F70" s="71">
        <f>IFERROR(VLOOKUP(B70,December!$A$6:$H$300,8,0),0)</f>
        <v>4649875.8</v>
      </c>
      <c r="H70" s="46">
        <v>56.33235952647675</v>
      </c>
      <c r="I70" s="46">
        <v>43.537269866066076</v>
      </c>
      <c r="J70" s="46">
        <v>99.869629392542834</v>
      </c>
      <c r="L70" s="46">
        <v>58.669806750872723</v>
      </c>
      <c r="M70" s="46">
        <v>43.37460183691158</v>
      </c>
      <c r="N70" s="46">
        <v>102.0444085877843</v>
      </c>
      <c r="P70" s="46">
        <v>58.117681600144813</v>
      </c>
      <c r="Q70" s="46">
        <v>41.098329622590285</v>
      </c>
      <c r="R70" s="46">
        <v>99.216011222735091</v>
      </c>
      <c r="T70" s="46">
        <f t="shared" si="25"/>
        <v>57.718787450439578</v>
      </c>
      <c r="U70" s="46">
        <f t="shared" si="26"/>
        <v>40.078226167902088</v>
      </c>
      <c r="V70" s="46">
        <f t="shared" si="6"/>
        <v>97.797013618341666</v>
      </c>
      <c r="X70" s="46">
        <f t="shared" si="2"/>
        <v>58.16875860048571</v>
      </c>
      <c r="Y70" s="46">
        <f t="shared" si="3"/>
        <v>41.517052542467987</v>
      </c>
      <c r="Z70" s="46">
        <f t="shared" si="4"/>
        <v>99.685811142953696</v>
      </c>
    </row>
    <row r="71" spans="2:26" ht="15">
      <c r="B71" s="47" t="s">
        <v>103</v>
      </c>
      <c r="C71" s="47" t="s">
        <v>367</v>
      </c>
      <c r="D71" s="71">
        <f>IFERROR(VLOOKUP(B71,'1061(2023)'!$B$3:$I$297,8,0),0)</f>
        <v>175000</v>
      </c>
      <c r="E71" s="71">
        <f>IFERROR(VLOOKUP(B71,August!$A$6:$H$300,8,0),0)-F71</f>
        <v>107428.57</v>
      </c>
      <c r="F71" s="71">
        <f>IFERROR(VLOOKUP(B71,December!$A$6:$H$300,8,0),0)</f>
        <v>66913.350000000006</v>
      </c>
      <c r="H71" s="46">
        <v>63.610820000000004</v>
      </c>
      <c r="I71" s="46">
        <v>37.734266666666663</v>
      </c>
      <c r="J71" s="46">
        <v>101.34508666666667</v>
      </c>
      <c r="L71" s="46">
        <v>71.55147333333332</v>
      </c>
      <c r="M71" s="46">
        <v>37.564753333333336</v>
      </c>
      <c r="N71" s="46">
        <v>109.11622666666665</v>
      </c>
      <c r="P71" s="46">
        <v>61.128556179106951</v>
      </c>
      <c r="Q71" s="46">
        <v>37.837371589985359</v>
      </c>
      <c r="R71" s="46">
        <v>98.965927769092303</v>
      </c>
      <c r="T71" s="46">
        <f t="shared" si="25"/>
        <v>61.387754285714294</v>
      </c>
      <c r="U71" s="46">
        <f t="shared" si="26"/>
        <v>38.236200000000004</v>
      </c>
      <c r="V71" s="46">
        <f t="shared" si="6"/>
        <v>99.623954285714291</v>
      </c>
      <c r="X71" s="46">
        <f t="shared" si="2"/>
        <v>64.689261266051531</v>
      </c>
      <c r="Y71" s="46">
        <f t="shared" si="3"/>
        <v>37.879441641106233</v>
      </c>
      <c r="Z71" s="46">
        <f t="shared" si="4"/>
        <v>102.56870290715774</v>
      </c>
    </row>
    <row r="72" spans="2:26" ht="15">
      <c r="B72" s="47" t="s">
        <v>18</v>
      </c>
      <c r="C72" s="47" t="s">
        <v>19</v>
      </c>
      <c r="D72" s="71">
        <f>IFERROR(VLOOKUP(B72,'1061(2023)'!$B$3:$I$297,8,0),0)</f>
        <v>658338.81999999995</v>
      </c>
      <c r="E72" s="71">
        <f>IFERROR(VLOOKUP(B72,August!$A$6:$H$300,8,0),0)-F72</f>
        <v>393203.05999999994</v>
      </c>
      <c r="F72" s="71">
        <f>IFERROR(VLOOKUP(B72,December!$A$6:$H$300,8,0),0)</f>
        <v>196270.29</v>
      </c>
      <c r="H72" s="46">
        <v>64.553231445582952</v>
      </c>
      <c r="I72" s="46">
        <v>39.438925043847497</v>
      </c>
      <c r="J72" s="46">
        <v>103.99215648943044</v>
      </c>
      <c r="L72" s="46">
        <v>93.592316302040075</v>
      </c>
      <c r="M72" s="46">
        <v>38.700435013385025</v>
      </c>
      <c r="N72" s="46">
        <v>132.29275131542511</v>
      </c>
      <c r="P72" s="46">
        <v>58.296082283414073</v>
      </c>
      <c r="Q72" s="46">
        <v>32.280096572751319</v>
      </c>
      <c r="R72" s="46">
        <v>90.576178856165399</v>
      </c>
      <c r="T72" s="46">
        <f t="shared" si="25"/>
        <v>59.726549316961133</v>
      </c>
      <c r="U72" s="46">
        <f t="shared" si="26"/>
        <v>29.812960141101811</v>
      </c>
      <c r="V72" s="46">
        <f t="shared" si="6"/>
        <v>89.539509458062952</v>
      </c>
      <c r="X72" s="46">
        <f t="shared" ref="X72:X135" si="27">AVERAGE(L72,P72,T72)</f>
        <v>70.53831596747176</v>
      </c>
      <c r="Y72" s="46">
        <f t="shared" ref="Y72:Y135" si="28">AVERAGE(M72,Q72,U72)</f>
        <v>33.597830575746052</v>
      </c>
      <c r="Z72" s="46">
        <f t="shared" ref="Z72:Z135" si="29">AVERAGE(N72,R72,V72)</f>
        <v>104.13614654321782</v>
      </c>
    </row>
    <row r="73" spans="2:26" ht="15">
      <c r="B73" s="49" t="s">
        <v>1528</v>
      </c>
      <c r="C73" s="45" t="s">
        <v>1529</v>
      </c>
      <c r="D73" s="72">
        <f>SUM(D67:D72)</f>
        <v>13581542.90091686</v>
      </c>
      <c r="E73" s="72">
        <f t="shared" ref="E73:F73" si="30">SUM(E67:E72)</f>
        <v>7880206.7599999998</v>
      </c>
      <c r="F73" s="72">
        <f t="shared" si="30"/>
        <v>5347592.5299999993</v>
      </c>
      <c r="G73" s="42"/>
      <c r="H73" s="50">
        <v>56.835608144856117</v>
      </c>
      <c r="I73" s="50">
        <v>43.413787603187536</v>
      </c>
      <c r="J73" s="50">
        <v>100.24939574804365</v>
      </c>
      <c r="K73" s="42"/>
      <c r="L73" s="50">
        <v>60.186548659766416</v>
      </c>
      <c r="M73" s="50">
        <v>42.976963821173022</v>
      </c>
      <c r="N73" s="50">
        <v>103.16351248093943</v>
      </c>
      <c r="O73" s="42"/>
      <c r="P73" s="50">
        <v>58.304591608885325</v>
      </c>
      <c r="Q73" s="50">
        <v>40.402496594938505</v>
      </c>
      <c r="R73" s="50">
        <v>98.70708820382383</v>
      </c>
      <c r="S73" s="42"/>
      <c r="T73" s="50">
        <f t="shared" si="25"/>
        <v>58.021439960757512</v>
      </c>
      <c r="U73" s="50">
        <f t="shared" si="26"/>
        <v>39.373969283261587</v>
      </c>
      <c r="V73" s="50">
        <f t="shared" si="6"/>
        <v>97.395409244019106</v>
      </c>
      <c r="W73" s="42"/>
      <c r="X73" s="50">
        <f t="shared" si="27"/>
        <v>58.837526743136415</v>
      </c>
      <c r="Y73" s="50">
        <f t="shared" si="28"/>
        <v>40.917809899791038</v>
      </c>
      <c r="Z73" s="50">
        <f t="shared" si="29"/>
        <v>99.755336642927446</v>
      </c>
    </row>
    <row r="74" spans="2:26" ht="15">
      <c r="B74" s="44" t="s">
        <v>1530</v>
      </c>
      <c r="C74" s="45"/>
      <c r="D74" s="71"/>
      <c r="E74" s="71"/>
      <c r="F74" s="71"/>
      <c r="H74" s="46"/>
      <c r="I74" s="46"/>
      <c r="J74" s="46"/>
      <c r="L74" s="46"/>
      <c r="M74" s="46"/>
      <c r="N74" s="46"/>
      <c r="P74" s="46"/>
      <c r="Q74" s="46"/>
      <c r="R74" s="46"/>
      <c r="T74" s="46"/>
      <c r="U74" s="46"/>
      <c r="V74" s="46"/>
      <c r="X74" s="46"/>
      <c r="Y74" s="46"/>
      <c r="Z74" s="46"/>
    </row>
    <row r="75" spans="2:26" ht="15">
      <c r="B75" s="54" t="s">
        <v>107</v>
      </c>
      <c r="C75" s="47" t="s">
        <v>371</v>
      </c>
      <c r="D75" s="71">
        <f>IFERROR(VLOOKUP(B75,'1061(2023)'!$B$3:$I$297,8,0),0)</f>
        <v>17892.936865129999</v>
      </c>
      <c r="E75" s="71">
        <f>IFERROR(VLOOKUP(B75,August!$A$6:$H$300,8,0),0)-F75</f>
        <v>12867.779999999999</v>
      </c>
      <c r="F75" s="71">
        <f>IFERROR(VLOOKUP(B75,December!$A$6:$H$300,8,0),0)</f>
        <v>5533.63</v>
      </c>
      <c r="H75" s="46">
        <v>63.419481582537514</v>
      </c>
      <c r="I75" s="46">
        <v>22.994433833560706</v>
      </c>
      <c r="J75" s="46">
        <v>86.41391541609822</v>
      </c>
      <c r="L75" s="46">
        <v>73.10989647744195</v>
      </c>
      <c r="M75" s="46">
        <v>30.994666256425589</v>
      </c>
      <c r="N75" s="46">
        <v>104.10456273386754</v>
      </c>
      <c r="P75" s="46">
        <v>69.517732338550289</v>
      </c>
      <c r="Q75" s="46">
        <v>33.992497446329075</v>
      </c>
      <c r="R75" s="46">
        <v>103.51022978487936</v>
      </c>
      <c r="T75" s="46">
        <f t="shared" ref="T75:T80" si="31">IFERROR(IF(E75&gt;0,E75/D75*100,0),0)</f>
        <v>71.915416105205765</v>
      </c>
      <c r="U75" s="46">
        <f t="shared" ref="U75:U80" si="32">IFERROR(IF(F75&gt;0,F75/D75*100,0),0)</f>
        <v>30.926337256484786</v>
      </c>
      <c r="V75" s="46">
        <f t="shared" ref="V75:V138" si="33">T75+U75</f>
        <v>102.84175336169055</v>
      </c>
      <c r="X75" s="46">
        <f t="shared" si="27"/>
        <v>71.514348307066001</v>
      </c>
      <c r="Y75" s="46">
        <f t="shared" si="28"/>
        <v>31.971166986413149</v>
      </c>
      <c r="Z75" s="46">
        <f t="shared" si="29"/>
        <v>103.48551529347914</v>
      </c>
    </row>
    <row r="76" spans="2:26" ht="15">
      <c r="B76" s="47" t="s">
        <v>108</v>
      </c>
      <c r="C76" s="47" t="s">
        <v>372</v>
      </c>
      <c r="D76" s="71">
        <f>IFERROR(VLOOKUP(B76,'1061(2023)'!$B$3:$I$297,8,0),0)</f>
        <v>195476.45143111001</v>
      </c>
      <c r="E76" s="71">
        <f>IFERROR(VLOOKUP(B76,August!$A$6:$H$300,8,0),0)-F76</f>
        <v>140404.15</v>
      </c>
      <c r="F76" s="71">
        <f>IFERROR(VLOOKUP(B76,December!$A$6:$H$300,8,0),0)</f>
        <v>59957.29</v>
      </c>
      <c r="H76" s="46">
        <v>59.158794736842104</v>
      </c>
      <c r="I76" s="46">
        <v>20.745678947368422</v>
      </c>
      <c r="J76" s="46">
        <v>79.904473684210529</v>
      </c>
      <c r="L76" s="46">
        <v>78.380492430122388</v>
      </c>
      <c r="M76" s="46">
        <v>29.428748087088241</v>
      </c>
      <c r="N76" s="46">
        <v>107.80924051721063</v>
      </c>
      <c r="P76" s="46">
        <v>69.46474462030487</v>
      </c>
      <c r="Q76" s="46">
        <v>34.92205564108378</v>
      </c>
      <c r="R76" s="46">
        <v>104.38680026138866</v>
      </c>
      <c r="T76" s="46">
        <f t="shared" si="31"/>
        <v>71.826631275574059</v>
      </c>
      <c r="U76" s="46">
        <f t="shared" si="32"/>
        <v>30.672385119048574</v>
      </c>
      <c r="V76" s="46">
        <f t="shared" si="33"/>
        <v>102.49901639462263</v>
      </c>
      <c r="X76" s="46">
        <f t="shared" si="27"/>
        <v>73.22395610866711</v>
      </c>
      <c r="Y76" s="46">
        <f t="shared" si="28"/>
        <v>31.674396282406864</v>
      </c>
      <c r="Z76" s="46">
        <f t="shared" si="29"/>
        <v>104.89835239107397</v>
      </c>
    </row>
    <row r="77" spans="2:26" ht="15">
      <c r="B77" s="47" t="s">
        <v>110</v>
      </c>
      <c r="C77" s="47" t="s">
        <v>374</v>
      </c>
      <c r="D77" s="71">
        <f>IFERROR(VLOOKUP(B77,'1061(2023)'!$B$3:$I$297,8,0),0)</f>
        <v>0</v>
      </c>
      <c r="E77" s="71">
        <f>IFERROR(VLOOKUP(B77,August!$A$6:$H$300,8,0),0)-F77</f>
        <v>328.71000000000004</v>
      </c>
      <c r="F77" s="71">
        <f>IFERROR(VLOOKUP(B77,December!$A$6:$H$300,8,0),0)</f>
        <v>148.03</v>
      </c>
      <c r="H77" s="46">
        <v>58.338966666666671</v>
      </c>
      <c r="I77" s="46">
        <v>14.7407</v>
      </c>
      <c r="J77" s="46">
        <v>73.079666666666668</v>
      </c>
      <c r="L77" s="46">
        <v>77.711926260390157</v>
      </c>
      <c r="M77" s="46">
        <v>35.522195308636952</v>
      </c>
      <c r="N77" s="46">
        <v>113.23412156902711</v>
      </c>
      <c r="P77" s="46">
        <v>0</v>
      </c>
      <c r="Q77" s="46">
        <v>0</v>
      </c>
      <c r="R77" s="46">
        <v>0</v>
      </c>
      <c r="T77" s="46">
        <f t="shared" si="31"/>
        <v>0</v>
      </c>
      <c r="U77" s="46">
        <f t="shared" si="32"/>
        <v>0</v>
      </c>
      <c r="V77" s="46">
        <f t="shared" si="33"/>
        <v>0</v>
      </c>
      <c r="X77" s="46">
        <f t="shared" si="27"/>
        <v>25.903975420130052</v>
      </c>
      <c r="Y77" s="46">
        <f t="shared" si="28"/>
        <v>11.84073176954565</v>
      </c>
      <c r="Z77" s="46">
        <f t="shared" si="29"/>
        <v>37.744707189675701</v>
      </c>
    </row>
    <row r="78" spans="2:26" ht="15">
      <c r="B78" s="47" t="s">
        <v>111</v>
      </c>
      <c r="C78" s="47" t="s">
        <v>375</v>
      </c>
      <c r="D78" s="71">
        <f>IFERROR(VLOOKUP(B78,'1061(2023)'!$B$3:$I$297,8,0),0)</f>
        <v>126990.35690797</v>
      </c>
      <c r="E78" s="71">
        <f>IFERROR(VLOOKUP(B78,August!$A$6:$H$300,8,0),0)-F78</f>
        <v>90578.19</v>
      </c>
      <c r="F78" s="71">
        <f>IFERROR(VLOOKUP(B78,December!$A$6:$H$300,8,0),0)</f>
        <v>32623.31</v>
      </c>
      <c r="H78" s="46">
        <v>63.414216803403221</v>
      </c>
      <c r="I78" s="46">
        <v>23.008460574293526</v>
      </c>
      <c r="J78" s="46">
        <v>86.422677377696743</v>
      </c>
      <c r="L78" s="46">
        <v>74.520858515867801</v>
      </c>
      <c r="M78" s="46">
        <v>30.68442677788466</v>
      </c>
      <c r="N78" s="46">
        <v>105.20528529375247</v>
      </c>
      <c r="P78" s="46">
        <v>69.480640188287353</v>
      </c>
      <c r="Q78" s="46">
        <v>34.185148106608892</v>
      </c>
      <c r="R78" s="46">
        <v>103.66578829489625</v>
      </c>
      <c r="T78" s="46">
        <f t="shared" si="31"/>
        <v>71.32682528457029</v>
      </c>
      <c r="U78" s="46">
        <f t="shared" si="32"/>
        <v>25.689596276701653</v>
      </c>
      <c r="V78" s="46">
        <f t="shared" si="33"/>
        <v>97.01642156127194</v>
      </c>
      <c r="X78" s="46">
        <f t="shared" si="27"/>
        <v>71.776107996241819</v>
      </c>
      <c r="Y78" s="46">
        <f t="shared" si="28"/>
        <v>30.186390387065064</v>
      </c>
      <c r="Z78" s="46">
        <f t="shared" si="29"/>
        <v>101.96249838330688</v>
      </c>
    </row>
    <row r="79" spans="2:26" ht="15">
      <c r="B79" s="47" t="s">
        <v>109</v>
      </c>
      <c r="C79" s="47" t="s">
        <v>373</v>
      </c>
      <c r="D79" s="71">
        <f>IFERROR(VLOOKUP(B79,'1061(2023)'!$B$3:$I$297,8,0),0)</f>
        <v>485109.18429821997</v>
      </c>
      <c r="E79" s="71">
        <f>IFERROR(VLOOKUP(B79,August!$A$6:$H$300,8,0),0)-F79</f>
        <v>347991.68000000005</v>
      </c>
      <c r="F79" s="71">
        <f>IFERROR(VLOOKUP(B79,December!$A$6:$H$300,8,0),0)</f>
        <v>150006.53</v>
      </c>
      <c r="H79" s="46">
        <v>64.567428260869576</v>
      </c>
      <c r="I79" s="46">
        <v>22.906845652173917</v>
      </c>
      <c r="J79" s="46">
        <v>87.47427391304349</v>
      </c>
      <c r="L79" s="46">
        <v>75.233424616865634</v>
      </c>
      <c r="M79" s="46">
        <v>31.266181383337884</v>
      </c>
      <c r="N79" s="46">
        <v>106.49960600020351</v>
      </c>
      <c r="P79" s="46">
        <v>69.352765230826577</v>
      </c>
      <c r="Q79" s="46">
        <v>33.036854756843923</v>
      </c>
      <c r="R79" s="46">
        <v>102.3896199876705</v>
      </c>
      <c r="T79" s="46">
        <f t="shared" si="31"/>
        <v>71.734712774696263</v>
      </c>
      <c r="U79" s="46">
        <f t="shared" si="32"/>
        <v>30.922220163076474</v>
      </c>
      <c r="V79" s="46">
        <f t="shared" si="33"/>
        <v>102.65693293777274</v>
      </c>
      <c r="X79" s="46">
        <f t="shared" si="27"/>
        <v>72.106967540796163</v>
      </c>
      <c r="Y79" s="46">
        <f t="shared" si="28"/>
        <v>31.741752101086092</v>
      </c>
      <c r="Z79" s="46">
        <f t="shared" si="29"/>
        <v>103.84871964188225</v>
      </c>
    </row>
    <row r="80" spans="2:26" ht="15">
      <c r="B80" s="49" t="s">
        <v>1531</v>
      </c>
      <c r="C80" s="45" t="s">
        <v>1532</v>
      </c>
      <c r="D80" s="72">
        <f>SUM(D75:D79)</f>
        <v>825468.92950242991</v>
      </c>
      <c r="E80" s="72">
        <f t="shared" ref="E80:F80" si="34">SUM(E75:E79)</f>
        <v>592170.51</v>
      </c>
      <c r="F80" s="72">
        <f t="shared" si="34"/>
        <v>248268.78999999998</v>
      </c>
      <c r="G80" s="42"/>
      <c r="H80" s="50">
        <v>62.71550566973395</v>
      </c>
      <c r="I80" s="50">
        <v>21.841293032818843</v>
      </c>
      <c r="J80" s="50">
        <v>84.556798702552797</v>
      </c>
      <c r="K80" s="42"/>
      <c r="L80" s="50">
        <v>75.973190249605821</v>
      </c>
      <c r="M80" s="50">
        <v>31.06432330655085</v>
      </c>
      <c r="N80" s="50">
        <v>107.03751355615667</v>
      </c>
      <c r="O80" s="42"/>
      <c r="P80" s="50">
        <v>69.549264774891412</v>
      </c>
      <c r="Q80" s="50">
        <v>36.290003791113726</v>
      </c>
      <c r="R80" s="50">
        <v>105.83926856600513</v>
      </c>
      <c r="S80" s="42"/>
      <c r="T80" s="50">
        <f t="shared" si="31"/>
        <v>71.737468102759991</v>
      </c>
      <c r="U80" s="50">
        <f t="shared" si="32"/>
        <v>30.07609143443468</v>
      </c>
      <c r="V80" s="50">
        <f t="shared" si="33"/>
        <v>101.81355953719466</v>
      </c>
      <c r="W80" s="42"/>
      <c r="X80" s="50">
        <f t="shared" si="27"/>
        <v>72.419974375752403</v>
      </c>
      <c r="Y80" s="50">
        <f t="shared" si="28"/>
        <v>32.47680617736642</v>
      </c>
      <c r="Z80" s="50">
        <f t="shared" si="29"/>
        <v>104.89678055311883</v>
      </c>
    </row>
    <row r="81" spans="2:26" ht="15">
      <c r="B81" s="51" t="s">
        <v>1533</v>
      </c>
      <c r="C81" s="45"/>
      <c r="D81" s="71"/>
      <c r="E81" s="71"/>
      <c r="F81" s="71"/>
      <c r="H81" s="46"/>
      <c r="I81" s="46"/>
      <c r="J81" s="46"/>
      <c r="L81" s="46"/>
      <c r="M81" s="46"/>
      <c r="N81" s="46"/>
      <c r="P81" s="46"/>
      <c r="Q81" s="46"/>
      <c r="R81" s="46"/>
      <c r="T81" s="46"/>
      <c r="U81" s="46"/>
      <c r="V81" s="46"/>
      <c r="X81" s="46"/>
      <c r="Y81" s="46"/>
      <c r="Z81" s="46"/>
    </row>
    <row r="82" spans="2:26" ht="15">
      <c r="B82" s="47" t="s">
        <v>112</v>
      </c>
      <c r="C82" s="47" t="s">
        <v>376</v>
      </c>
      <c r="D82" s="71">
        <f>IFERROR(VLOOKUP(B82,'1061(2023)'!$B$3:$I$297,8,0),0)</f>
        <v>21500000</v>
      </c>
      <c r="E82" s="71">
        <f>IFERROR(VLOOKUP(B82,August!$A$6:$H$300,8,0),0)-F82</f>
        <v>12441548.01</v>
      </c>
      <c r="F82" s="71">
        <f>IFERROR(VLOOKUP(B82,December!$A$6:$H$300,8,0),0)</f>
        <v>6159030.5099999998</v>
      </c>
      <c r="H82" s="46">
        <v>57.762501613049864</v>
      </c>
      <c r="I82" s="46">
        <v>42.939111487651815</v>
      </c>
      <c r="J82" s="46">
        <v>100.70161310070168</v>
      </c>
      <c r="L82" s="46">
        <v>64.471665100430201</v>
      </c>
      <c r="M82" s="46">
        <v>42.666645992514773</v>
      </c>
      <c r="N82" s="46">
        <v>107.13831109294497</v>
      </c>
      <c r="P82" s="46">
        <v>57.936745823998152</v>
      </c>
      <c r="Q82" s="46">
        <v>36.518566361341442</v>
      </c>
      <c r="R82" s="46">
        <v>94.455312185339594</v>
      </c>
      <c r="T82" s="46">
        <f>IFERROR(IF(E82&gt;0,E82/D82*100,0),0)</f>
        <v>57.867665162790694</v>
      </c>
      <c r="U82" s="46">
        <f>IFERROR(IF(F82&gt;0,F82/D82*100,0),0)</f>
        <v>28.646653534883722</v>
      </c>
      <c r="V82" s="46">
        <f t="shared" si="33"/>
        <v>86.514318697674412</v>
      </c>
      <c r="X82" s="46">
        <f t="shared" si="27"/>
        <v>60.092025362406353</v>
      </c>
      <c r="Y82" s="46">
        <f t="shared" si="28"/>
        <v>35.943955296246649</v>
      </c>
      <c r="Z82" s="46">
        <f t="shared" si="29"/>
        <v>96.035980658652988</v>
      </c>
    </row>
    <row r="83" spans="2:26" ht="15">
      <c r="B83" s="47" t="s">
        <v>113</v>
      </c>
      <c r="C83" s="47" t="s">
        <v>377</v>
      </c>
      <c r="D83" s="71">
        <f>IFERROR(VLOOKUP(B83,'1061(2023)'!$B$3:$I$297,8,0),0)</f>
        <v>2010000</v>
      </c>
      <c r="E83" s="71">
        <f>IFERROR(VLOOKUP(B83,August!$A$6:$H$300,8,0),0)-F83</f>
        <v>1242261.31</v>
      </c>
      <c r="F83" s="71">
        <f>IFERROR(VLOOKUP(B83,December!$A$6:$H$300,8,0),0)</f>
        <v>774774.1</v>
      </c>
      <c r="H83" s="46">
        <v>58.215466315789477</v>
      </c>
      <c r="I83" s="46">
        <v>38.369812631578945</v>
      </c>
      <c r="J83" s="46">
        <v>96.585278947368423</v>
      </c>
      <c r="L83" s="46">
        <v>58.987814210526324</v>
      </c>
      <c r="M83" s="46">
        <v>38.198017894736843</v>
      </c>
      <c r="N83" s="46">
        <v>97.18583210526316</v>
      </c>
      <c r="P83" s="46">
        <v>61.708466169154228</v>
      </c>
      <c r="Q83" s="46">
        <v>35.703304975124375</v>
      </c>
      <c r="R83" s="46">
        <v>97.411771144278603</v>
      </c>
      <c r="T83" s="46">
        <f>IFERROR(IF(E83&gt;0,E83/D83*100,0),0)</f>
        <v>61.80404527363185</v>
      </c>
      <c r="U83" s="46">
        <f>IFERROR(IF(F83&gt;0,F83/D83*100,0),0)</f>
        <v>38.54597512437811</v>
      </c>
      <c r="V83" s="46">
        <f t="shared" si="33"/>
        <v>100.35002039800996</v>
      </c>
      <c r="X83" s="46">
        <f t="shared" si="27"/>
        <v>60.83344188443747</v>
      </c>
      <c r="Y83" s="46">
        <f t="shared" si="28"/>
        <v>37.482432664746447</v>
      </c>
      <c r="Z83" s="46">
        <f t="shared" si="29"/>
        <v>98.315874549183903</v>
      </c>
    </row>
    <row r="84" spans="2:26" ht="15">
      <c r="B84" s="47" t="s">
        <v>582</v>
      </c>
      <c r="C84" s="47" t="s">
        <v>583</v>
      </c>
      <c r="D84" s="71">
        <f>IFERROR(VLOOKUP(B84,'1061(2023)'!$B$3:$I$297,8,0),0)</f>
        <v>0</v>
      </c>
      <c r="E84" s="71">
        <f>IFERROR(VLOOKUP(B84,August!$A$6:$H$300,8,0),0)-F84</f>
        <v>0</v>
      </c>
      <c r="F84" s="71">
        <f>IFERROR(VLOOKUP(B84,December!$A$6:$H$300,8,0),0)</f>
        <v>0</v>
      </c>
      <c r="H84" s="46">
        <v>0</v>
      </c>
      <c r="I84" s="46">
        <v>0</v>
      </c>
      <c r="J84" s="46">
        <v>0</v>
      </c>
      <c r="L84" s="46">
        <v>0</v>
      </c>
      <c r="M84" s="46">
        <v>0</v>
      </c>
      <c r="N84" s="46">
        <v>0</v>
      </c>
      <c r="P84" s="46">
        <v>0</v>
      </c>
      <c r="Q84" s="46">
        <v>0</v>
      </c>
      <c r="R84" s="46">
        <v>0</v>
      </c>
      <c r="T84" s="46">
        <f>IFERROR(IF(E84&gt;0,E84/D84*100,0),0)</f>
        <v>0</v>
      </c>
      <c r="U84" s="46">
        <f>IFERROR(IF(F84&gt;0,F84/D84*100,0),0)</f>
        <v>0</v>
      </c>
      <c r="V84" s="46">
        <f t="shared" si="33"/>
        <v>0</v>
      </c>
      <c r="X84" s="46">
        <f t="shared" si="27"/>
        <v>0</v>
      </c>
      <c r="Y84" s="46">
        <f t="shared" si="28"/>
        <v>0</v>
      </c>
      <c r="Z84" s="46">
        <f t="shared" si="29"/>
        <v>0</v>
      </c>
    </row>
    <row r="85" spans="2:26" ht="15">
      <c r="B85" s="47" t="s">
        <v>114</v>
      </c>
      <c r="C85" s="47" t="s">
        <v>378</v>
      </c>
      <c r="D85" s="71">
        <f>IFERROR(VLOOKUP(B85,'1061(2023)'!$B$3:$I$297,8,0),0)</f>
        <v>95000</v>
      </c>
      <c r="E85" s="71">
        <f>IFERROR(VLOOKUP(B85,August!$A$6:$H$300,8,0),0)-F85</f>
        <v>66925.240000000005</v>
      </c>
      <c r="F85" s="71">
        <f>IFERROR(VLOOKUP(B85,December!$A$6:$H$300,8,0),0)</f>
        <v>19595.259999999998</v>
      </c>
      <c r="H85" s="46">
        <v>69.112226666666672</v>
      </c>
      <c r="I85" s="46">
        <v>29.936679999999999</v>
      </c>
      <c r="J85" s="46">
        <v>99.048906666666667</v>
      </c>
      <c r="L85" s="46">
        <v>69.50063999999999</v>
      </c>
      <c r="M85" s="46">
        <v>29.783146666666667</v>
      </c>
      <c r="N85" s="46">
        <v>99.283786666666657</v>
      </c>
      <c r="P85" s="46">
        <v>72.570599999999999</v>
      </c>
      <c r="Q85" s="46">
        <v>28.462586666666667</v>
      </c>
      <c r="R85" s="46">
        <v>101.03318666666667</v>
      </c>
      <c r="T85" s="46">
        <f>IFERROR(IF(E85&gt;0,E85/D85*100,0),0)</f>
        <v>70.447621052631575</v>
      </c>
      <c r="U85" s="46">
        <f>IFERROR(IF(F85&gt;0,F85/D85*100,0),0)</f>
        <v>20.626589473684209</v>
      </c>
      <c r="V85" s="46">
        <f t="shared" si="33"/>
        <v>91.074210526315781</v>
      </c>
      <c r="X85" s="46">
        <f t="shared" si="27"/>
        <v>70.839620350877183</v>
      </c>
      <c r="Y85" s="46">
        <f t="shared" si="28"/>
        <v>26.290774269005848</v>
      </c>
      <c r="Z85" s="46">
        <f t="shared" si="29"/>
        <v>97.130394619883035</v>
      </c>
    </row>
    <row r="86" spans="2:26" ht="15">
      <c r="B86" s="49" t="s">
        <v>1534</v>
      </c>
      <c r="C86" s="45" t="s">
        <v>1535</v>
      </c>
      <c r="D86" s="72">
        <f>SUM(D82:D85)</f>
        <v>23605000</v>
      </c>
      <c r="E86" s="72">
        <f t="shared" ref="E86:F86" si="35">SUM(E82:E85)</f>
        <v>13750734.560000001</v>
      </c>
      <c r="F86" s="72">
        <f t="shared" si="35"/>
        <v>6953399.8699999992</v>
      </c>
      <c r="G86" s="42"/>
      <c r="H86" s="50">
        <v>57.88675510229708</v>
      </c>
      <c r="I86" s="50">
        <v>42.238180506790329</v>
      </c>
      <c r="J86" s="50">
        <v>100.1249356090874</v>
      </c>
      <c r="K86" s="42"/>
      <c r="L86" s="50">
        <v>63.742768057636191</v>
      </c>
      <c r="M86" s="50">
        <v>41.980245880560297</v>
      </c>
      <c r="N86" s="50">
        <v>105.72301393819649</v>
      </c>
      <c r="O86" s="42"/>
      <c r="P86" s="50">
        <v>58.450592851208107</v>
      </c>
      <c r="Q86" s="50">
        <v>36.385770611837984</v>
      </c>
      <c r="R86" s="50">
        <v>94.836363463046098</v>
      </c>
      <c r="S86" s="42"/>
      <c r="T86" s="50">
        <f>IFERROR(IF(E86&gt;0,E86/D86*100,0),0)</f>
        <v>58.253482567252703</v>
      </c>
      <c r="U86" s="50">
        <f>IFERROR(IF(F86&gt;0,F86/D86*100,0),0)</f>
        <v>29.457317814022449</v>
      </c>
      <c r="V86" s="50">
        <f t="shared" si="33"/>
        <v>87.710800381275149</v>
      </c>
      <c r="W86" s="42"/>
      <c r="X86" s="50">
        <f t="shared" si="27"/>
        <v>60.148947825365667</v>
      </c>
      <c r="Y86" s="50">
        <f t="shared" si="28"/>
        <v>35.941111435473573</v>
      </c>
      <c r="Z86" s="50">
        <f t="shared" si="29"/>
        <v>96.090059260839254</v>
      </c>
    </row>
    <row r="87" spans="2:26" ht="15">
      <c r="B87" s="44" t="s">
        <v>1536</v>
      </c>
      <c r="C87" s="45"/>
      <c r="D87" s="71"/>
      <c r="E87" s="71"/>
      <c r="F87" s="71"/>
      <c r="H87" s="46"/>
      <c r="I87" s="46"/>
      <c r="J87" s="46"/>
      <c r="L87" s="46"/>
      <c r="M87" s="46"/>
      <c r="N87" s="46"/>
      <c r="P87" s="46"/>
      <c r="Q87" s="46"/>
      <c r="R87" s="46"/>
      <c r="T87" s="46"/>
      <c r="U87" s="46"/>
      <c r="V87" s="46"/>
      <c r="X87" s="46"/>
      <c r="Y87" s="46"/>
      <c r="Z87" s="46"/>
    </row>
    <row r="88" spans="2:26" ht="15">
      <c r="B88" s="47" t="s">
        <v>116</v>
      </c>
      <c r="C88" s="47" t="s">
        <v>379</v>
      </c>
      <c r="D88" s="71">
        <f>IFERROR(VLOOKUP(B88,'1061(2023)'!$B$3:$I$297,8,0),0)</f>
        <v>1079152.5658885599</v>
      </c>
      <c r="E88" s="71">
        <f>IFERROR(VLOOKUP(B88,August!$A$6:$H$300,8,0),0)-F88</f>
        <v>598655.73</v>
      </c>
      <c r="F88" s="71">
        <f>IFERROR(VLOOKUP(B88,December!$A$6:$H$300,8,0),0)</f>
        <v>366935.4</v>
      </c>
      <c r="H88" s="46">
        <v>56.247176939695478</v>
      </c>
      <c r="I88" s="46">
        <v>44.219946513674323</v>
      </c>
      <c r="J88" s="46">
        <v>100.46712345336979</v>
      </c>
      <c r="L88" s="46">
        <v>56.096147025937761</v>
      </c>
      <c r="M88" s="46">
        <v>43.927528447989879</v>
      </c>
      <c r="N88" s="46">
        <v>100.02367547392764</v>
      </c>
      <c r="P88" s="46">
        <v>56.322084537868534</v>
      </c>
      <c r="Q88" s="46">
        <v>40.793136247208608</v>
      </c>
      <c r="R88" s="46">
        <v>97.115220785077142</v>
      </c>
      <c r="T88" s="46">
        <f>IFERROR(IF(E88&gt;0,E88/D88*100,0),0)</f>
        <v>55.474614889793159</v>
      </c>
      <c r="U88" s="46">
        <f>IFERROR(IF(F88&gt;0,F88/D88*100,0),0)</f>
        <v>34.002180191998178</v>
      </c>
      <c r="V88" s="46">
        <f t="shared" si="33"/>
        <v>89.476795081791337</v>
      </c>
      <c r="X88" s="46">
        <f t="shared" si="27"/>
        <v>55.964282151199825</v>
      </c>
      <c r="Y88" s="46">
        <f t="shared" si="28"/>
        <v>39.574281629065553</v>
      </c>
      <c r="Z88" s="46">
        <f t="shared" si="29"/>
        <v>95.538563780265363</v>
      </c>
    </row>
    <row r="89" spans="2:26" ht="15">
      <c r="B89" s="49" t="s">
        <v>1537</v>
      </c>
      <c r="C89" s="45" t="s">
        <v>1538</v>
      </c>
      <c r="D89" s="72">
        <f>SUM(D88)</f>
        <v>1079152.5658885599</v>
      </c>
      <c r="E89" s="72">
        <f t="shared" ref="E89:F89" si="36">SUM(E88)</f>
        <v>598655.73</v>
      </c>
      <c r="F89" s="72">
        <f t="shared" si="36"/>
        <v>366935.4</v>
      </c>
      <c r="G89" s="42"/>
      <c r="H89" s="50">
        <v>56.247176939695478</v>
      </c>
      <c r="I89" s="50">
        <v>44.219946513674323</v>
      </c>
      <c r="J89" s="50">
        <v>100.46712345336979</v>
      </c>
      <c r="K89" s="42"/>
      <c r="L89" s="50">
        <v>56.096147025937761</v>
      </c>
      <c r="M89" s="50">
        <v>43.927528447989879</v>
      </c>
      <c r="N89" s="50">
        <v>100.02367547392764</v>
      </c>
      <c r="O89" s="42"/>
      <c r="P89" s="50">
        <v>56.322084537868534</v>
      </c>
      <c r="Q89" s="50">
        <v>40.793136247208608</v>
      </c>
      <c r="R89" s="50">
        <v>97.115220785077142</v>
      </c>
      <c r="S89" s="42"/>
      <c r="T89" s="50">
        <f>IFERROR(IF(E89&gt;0,E89/D89*100,0),0)</f>
        <v>55.474614889793159</v>
      </c>
      <c r="U89" s="50">
        <f>IFERROR(IF(F89&gt;0,F89/D89*100,0),0)</f>
        <v>34.002180191998178</v>
      </c>
      <c r="V89" s="50">
        <f t="shared" si="33"/>
        <v>89.476795081791337</v>
      </c>
      <c r="W89" s="42"/>
      <c r="X89" s="50">
        <f t="shared" si="27"/>
        <v>55.964282151199825</v>
      </c>
      <c r="Y89" s="50">
        <f t="shared" si="28"/>
        <v>39.574281629065553</v>
      </c>
      <c r="Z89" s="50">
        <f t="shared" si="29"/>
        <v>95.538563780265363</v>
      </c>
    </row>
    <row r="90" spans="2:26" ht="15">
      <c r="B90" s="44" t="s">
        <v>1539</v>
      </c>
      <c r="C90" s="45"/>
      <c r="D90" s="71"/>
      <c r="E90" s="71"/>
      <c r="F90" s="71"/>
      <c r="H90" s="46"/>
      <c r="I90" s="46"/>
      <c r="J90" s="46"/>
      <c r="L90" s="46"/>
      <c r="M90" s="46"/>
      <c r="N90" s="46"/>
      <c r="P90" s="46"/>
      <c r="Q90" s="46"/>
      <c r="R90" s="46"/>
      <c r="T90" s="46"/>
      <c r="U90" s="46"/>
      <c r="V90" s="46"/>
      <c r="X90" s="46"/>
      <c r="Y90" s="46"/>
      <c r="Z90" s="46"/>
    </row>
    <row r="91" spans="2:26" ht="15">
      <c r="B91" s="47" t="s">
        <v>118</v>
      </c>
      <c r="C91" s="47" t="s">
        <v>381</v>
      </c>
      <c r="D91" s="71">
        <f>IFERROR(VLOOKUP(B91,'1061(2023)'!$B$3:$I$297,8,0),0)</f>
        <v>2232443</v>
      </c>
      <c r="E91" s="71">
        <f>IFERROR(VLOOKUP(B91,August!$A$6:$H$300,8,0),0)-F91</f>
        <v>1301690.1000000001</v>
      </c>
      <c r="F91" s="71">
        <f>IFERROR(VLOOKUP(B91,December!$A$6:$H$300,8,0),0)</f>
        <v>844923.58</v>
      </c>
      <c r="H91" s="46">
        <v>57.443933171914367</v>
      </c>
      <c r="I91" s="46">
        <v>41.123281065298727</v>
      </c>
      <c r="J91" s="46">
        <v>98.567214237213093</v>
      </c>
      <c r="L91" s="46">
        <v>63.332660886200777</v>
      </c>
      <c r="M91" s="46">
        <v>39.300176530806908</v>
      </c>
      <c r="N91" s="46">
        <v>102.63283741700769</v>
      </c>
      <c r="P91" s="46">
        <v>51.580944426962375</v>
      </c>
      <c r="Q91" s="46">
        <v>31.321489928265024</v>
      </c>
      <c r="R91" s="46">
        <v>82.902434355227399</v>
      </c>
      <c r="T91" s="46">
        <f t="shared" ref="T91:T101" si="37">IFERROR(IF(E91&gt;0,E91/D91*100,0),0)</f>
        <v>58.307876169738712</v>
      </c>
      <c r="U91" s="46">
        <f t="shared" ref="U91:U101" si="38">IFERROR(IF(F91&gt;0,F91/D91*100,0),0)</f>
        <v>37.847487259473141</v>
      </c>
      <c r="V91" s="46">
        <f t="shared" si="33"/>
        <v>96.15536342921186</v>
      </c>
      <c r="X91" s="46">
        <f t="shared" si="27"/>
        <v>57.740493827633948</v>
      </c>
      <c r="Y91" s="46">
        <f t="shared" si="28"/>
        <v>36.15638457284836</v>
      </c>
      <c r="Z91" s="46">
        <f t="shared" si="29"/>
        <v>93.896878400482322</v>
      </c>
    </row>
    <row r="92" spans="2:26" ht="15">
      <c r="B92" s="47" t="s">
        <v>123</v>
      </c>
      <c r="C92" s="47" t="s">
        <v>385</v>
      </c>
      <c r="D92" s="71">
        <f>IFERROR(VLOOKUP(B92,'1061(2023)'!$B$3:$I$297,8,0),0)</f>
        <v>8359000</v>
      </c>
      <c r="E92" s="71">
        <f>IFERROR(VLOOKUP(B92,August!$A$6:$H$300,8,0),0)-F92</f>
        <v>4516099.0200000005</v>
      </c>
      <c r="F92" s="71">
        <f>IFERROR(VLOOKUP(B92,December!$A$6:$H$300,8,0),0)</f>
        <v>3794909.67</v>
      </c>
      <c r="H92" s="46">
        <v>52.729599058122922</v>
      </c>
      <c r="I92" s="46">
        <v>46.361300256361282</v>
      </c>
      <c r="J92" s="46">
        <v>99.090899314484204</v>
      </c>
      <c r="L92" s="46">
        <v>61.063064063435554</v>
      </c>
      <c r="M92" s="46">
        <v>46.597145075169252</v>
      </c>
      <c r="N92" s="46">
        <v>107.66020913860481</v>
      </c>
      <c r="P92" s="46">
        <v>53.706813881497993</v>
      </c>
      <c r="Q92" s="46">
        <v>38.892977169994417</v>
      </c>
      <c r="R92" s="46">
        <v>92.599791051492417</v>
      </c>
      <c r="T92" s="46">
        <f t="shared" si="37"/>
        <v>54.026785739921046</v>
      </c>
      <c r="U92" s="46">
        <f t="shared" si="38"/>
        <v>45.399086852494321</v>
      </c>
      <c r="V92" s="46">
        <f t="shared" si="33"/>
        <v>99.425872592415374</v>
      </c>
      <c r="X92" s="46">
        <f t="shared" si="27"/>
        <v>56.265554561618195</v>
      </c>
      <c r="Y92" s="46">
        <f t="shared" si="28"/>
        <v>43.629736365885996</v>
      </c>
      <c r="Z92" s="46">
        <f t="shared" si="29"/>
        <v>99.895290927504206</v>
      </c>
    </row>
    <row r="93" spans="2:26" ht="15">
      <c r="B93" s="47" t="s">
        <v>20</v>
      </c>
      <c r="C93" s="47" t="s">
        <v>21</v>
      </c>
      <c r="D93" s="71">
        <f>IFERROR(VLOOKUP(B93,'1061(2023)'!$B$3:$I$297,8,0),0)</f>
        <v>1259710</v>
      </c>
      <c r="E93" s="71">
        <f>IFERROR(VLOOKUP(B93,August!$A$6:$H$300,8,0),0)-F93</f>
        <v>722240.47000000009</v>
      </c>
      <c r="F93" s="71">
        <f>IFERROR(VLOOKUP(B93,December!$A$6:$H$300,8,0),0)</f>
        <v>499913.6</v>
      </c>
      <c r="H93" s="46">
        <v>60.077322725218984</v>
      </c>
      <c r="I93" s="46">
        <v>45.199019242857254</v>
      </c>
      <c r="J93" s="46">
        <v>105.27634196807624</v>
      </c>
      <c r="L93" s="46">
        <v>68.948509697653265</v>
      </c>
      <c r="M93" s="46">
        <v>44.460571419733782</v>
      </c>
      <c r="N93" s="46">
        <v>113.40908111738705</v>
      </c>
      <c r="P93" s="46">
        <v>58.297791686378908</v>
      </c>
      <c r="Q93" s="46">
        <v>39.291827109395925</v>
      </c>
      <c r="R93" s="46">
        <v>97.58961879577484</v>
      </c>
      <c r="T93" s="46">
        <f t="shared" si="37"/>
        <v>57.333868112502095</v>
      </c>
      <c r="U93" s="46">
        <f t="shared" si="38"/>
        <v>39.684816346619456</v>
      </c>
      <c r="V93" s="46">
        <f t="shared" si="33"/>
        <v>97.018684459121545</v>
      </c>
      <c r="X93" s="46">
        <f t="shared" si="27"/>
        <v>61.52672316551142</v>
      </c>
      <c r="Y93" s="46">
        <f t="shared" si="28"/>
        <v>41.145738291916388</v>
      </c>
      <c r="Z93" s="46">
        <f t="shared" si="29"/>
        <v>102.67246145742781</v>
      </c>
    </row>
    <row r="94" spans="2:26" ht="15">
      <c r="B94" s="47" t="s">
        <v>119</v>
      </c>
      <c r="C94" s="47" t="s">
        <v>1540</v>
      </c>
      <c r="D94" s="71">
        <f>IFERROR(VLOOKUP(B94,'1061(2023)'!$B$3:$I$297,8,0),0)</f>
        <v>350624</v>
      </c>
      <c r="E94" s="71">
        <f>IFERROR(VLOOKUP(B94,August!$A$6:$H$300,8,0),0)-F94</f>
        <v>238497.58000000002</v>
      </c>
      <c r="F94" s="71">
        <f>IFERROR(VLOOKUP(B94,December!$A$6:$H$300,8,0),0)</f>
        <v>127837.86</v>
      </c>
      <c r="H94" s="46">
        <v>66.111242004727984</v>
      </c>
      <c r="I94" s="46">
        <v>33.008509183197475</v>
      </c>
      <c r="J94" s="46">
        <v>99.119751187925459</v>
      </c>
      <c r="L94" s="46">
        <v>51.373963283022746</v>
      </c>
      <c r="M94" s="46">
        <v>32.141177330982515</v>
      </c>
      <c r="N94" s="46">
        <v>83.515140614005261</v>
      </c>
      <c r="P94" s="46">
        <v>70.10421273319902</v>
      </c>
      <c r="Q94" s="46">
        <v>32.347340289038485</v>
      </c>
      <c r="R94" s="46">
        <v>102.4515530222375</v>
      </c>
      <c r="T94" s="46">
        <f t="shared" si="37"/>
        <v>68.020894177238304</v>
      </c>
      <c r="U94" s="46">
        <f t="shared" si="38"/>
        <v>36.460099707949254</v>
      </c>
      <c r="V94" s="46">
        <f t="shared" si="33"/>
        <v>104.48099388518756</v>
      </c>
      <c r="X94" s="46">
        <f t="shared" si="27"/>
        <v>63.16635673115335</v>
      </c>
      <c r="Y94" s="46">
        <f t="shared" si="28"/>
        <v>33.64953910932342</v>
      </c>
      <c r="Z94" s="46">
        <f t="shared" si="29"/>
        <v>96.815895840476784</v>
      </c>
    </row>
    <row r="95" spans="2:26" ht="15">
      <c r="B95" s="47" t="s">
        <v>117</v>
      </c>
      <c r="C95" s="47" t="s">
        <v>380</v>
      </c>
      <c r="D95" s="71">
        <f>IFERROR(VLOOKUP(B95,'1061(2023)'!$B$3:$I$297,8,0),0)</f>
        <v>663000</v>
      </c>
      <c r="E95" s="71">
        <f>IFERROR(VLOOKUP(B95,August!$A$6:$H$300,8,0),0)-F95</f>
        <v>427823.58999999997</v>
      </c>
      <c r="F95" s="71">
        <f>IFERROR(VLOOKUP(B95,December!$A$6:$H$300,8,0),0)</f>
        <v>219815.15</v>
      </c>
      <c r="H95" s="46">
        <v>62.731610816629725</v>
      </c>
      <c r="I95" s="46">
        <v>38.016696529888407</v>
      </c>
      <c r="J95" s="46">
        <v>100.74830734651813</v>
      </c>
      <c r="L95" s="46">
        <v>43.64590197236771</v>
      </c>
      <c r="M95" s="46">
        <v>24.114720489787913</v>
      </c>
      <c r="N95" s="46">
        <v>67.760622462155624</v>
      </c>
      <c r="P95" s="46">
        <v>62.679930635540572</v>
      </c>
      <c r="Q95" s="46">
        <v>35.038260143361164</v>
      </c>
      <c r="R95" s="46">
        <v>97.718190778901743</v>
      </c>
      <c r="T95" s="46">
        <f t="shared" si="37"/>
        <v>64.52844494720965</v>
      </c>
      <c r="U95" s="46">
        <f t="shared" si="38"/>
        <v>33.154622926093516</v>
      </c>
      <c r="V95" s="46">
        <f t="shared" si="33"/>
        <v>97.683067873303173</v>
      </c>
      <c r="X95" s="46">
        <f t="shared" si="27"/>
        <v>56.951425851705977</v>
      </c>
      <c r="Y95" s="46">
        <f t="shared" si="28"/>
        <v>30.769201186414197</v>
      </c>
      <c r="Z95" s="46">
        <f t="shared" si="29"/>
        <v>87.720627038120185</v>
      </c>
    </row>
    <row r="96" spans="2:26" ht="15">
      <c r="B96" s="47" t="s">
        <v>120</v>
      </c>
      <c r="C96" s="47" t="s">
        <v>382</v>
      </c>
      <c r="D96" s="71">
        <f>IFERROR(VLOOKUP(B96,'1061(2023)'!$B$3:$I$297,8,0),0)</f>
        <v>1370000</v>
      </c>
      <c r="E96" s="71">
        <f>IFERROR(VLOOKUP(B96,August!$A$6:$H$300,8,0),0)-F96</f>
        <v>798135.11</v>
      </c>
      <c r="F96" s="71">
        <f>IFERROR(VLOOKUP(B96,December!$A$6:$H$300,8,0),0)</f>
        <v>545514.14</v>
      </c>
      <c r="H96" s="46">
        <v>54.799474615384611</v>
      </c>
      <c r="I96" s="46">
        <v>40.317540000000001</v>
      </c>
      <c r="J96" s="46">
        <v>95.117014615384619</v>
      </c>
      <c r="L96" s="46">
        <v>62.623866153846151</v>
      </c>
      <c r="M96" s="46">
        <v>44.675653846153843</v>
      </c>
      <c r="N96" s="46">
        <v>107.29952</v>
      </c>
      <c r="P96" s="46">
        <v>60.439979562043803</v>
      </c>
      <c r="Q96" s="46">
        <v>41.79261459854014</v>
      </c>
      <c r="R96" s="46">
        <v>102.23259416058394</v>
      </c>
      <c r="T96" s="46">
        <f t="shared" si="37"/>
        <v>58.258037226277374</v>
      </c>
      <c r="U96" s="46">
        <f t="shared" si="38"/>
        <v>39.818550364963507</v>
      </c>
      <c r="V96" s="46">
        <f t="shared" si="33"/>
        <v>98.07658759124088</v>
      </c>
      <c r="X96" s="46">
        <f t="shared" si="27"/>
        <v>60.440627647389107</v>
      </c>
      <c r="Y96" s="46">
        <f t="shared" si="28"/>
        <v>42.095606269885828</v>
      </c>
      <c r="Z96" s="46">
        <f t="shared" si="29"/>
        <v>102.53623391727494</v>
      </c>
    </row>
    <row r="97" spans="2:26" ht="15">
      <c r="B97" s="47" t="s">
        <v>121</v>
      </c>
      <c r="C97" s="47" t="s">
        <v>383</v>
      </c>
      <c r="D97" s="71">
        <f>IFERROR(VLOOKUP(B97,'1061(2023)'!$B$3:$I$297,8,0),0)</f>
        <v>7673631.8200000003</v>
      </c>
      <c r="E97" s="71">
        <f>IFERROR(VLOOKUP(B97,August!$A$6:$H$300,8,0),0)-F97</f>
        <v>4349351.5600000005</v>
      </c>
      <c r="F97" s="71">
        <f>IFERROR(VLOOKUP(B97,December!$A$6:$H$300,8,0),0)</f>
        <v>2864182.4</v>
      </c>
      <c r="H97" s="46">
        <v>57.831945423587413</v>
      </c>
      <c r="I97" s="46">
        <v>52.041632413602997</v>
      </c>
      <c r="J97" s="46">
        <v>109.87357783719041</v>
      </c>
      <c r="L97" s="46">
        <v>63.486052345592881</v>
      </c>
      <c r="M97" s="46">
        <v>51.732782651809174</v>
      </c>
      <c r="N97" s="46">
        <v>115.21883499740206</v>
      </c>
      <c r="P97" s="46">
        <v>53.780075850933628</v>
      </c>
      <c r="Q97" s="46">
        <v>45.167228415794156</v>
      </c>
      <c r="R97" s="46">
        <v>98.947304266727784</v>
      </c>
      <c r="T97" s="46">
        <f t="shared" si="37"/>
        <v>56.679179585658048</v>
      </c>
      <c r="U97" s="46">
        <f t="shared" si="38"/>
        <v>37.324991179991216</v>
      </c>
      <c r="V97" s="46">
        <f t="shared" si="33"/>
        <v>94.004170765649263</v>
      </c>
      <c r="X97" s="46">
        <f t="shared" si="27"/>
        <v>57.981769260728186</v>
      </c>
      <c r="Y97" s="46">
        <f t="shared" si="28"/>
        <v>44.741667415864846</v>
      </c>
      <c r="Z97" s="46">
        <f t="shared" si="29"/>
        <v>102.72343667659304</v>
      </c>
    </row>
    <row r="98" spans="2:26" ht="15">
      <c r="B98" s="47" t="s">
        <v>124</v>
      </c>
      <c r="C98" s="47" t="s">
        <v>386</v>
      </c>
      <c r="D98" s="71">
        <f>IFERROR(VLOOKUP(B98,'1061(2023)'!$B$3:$I$297,8,0),0)</f>
        <v>2004000</v>
      </c>
      <c r="E98" s="71">
        <f>IFERROR(VLOOKUP(B98,August!$A$6:$H$300,8,0),0)-F98</f>
        <v>1206887.4100000001</v>
      </c>
      <c r="F98" s="71">
        <f>IFERROR(VLOOKUP(B98,December!$A$6:$H$300,8,0),0)</f>
        <v>730458.9</v>
      </c>
      <c r="H98" s="46">
        <v>60.452536363636369</v>
      </c>
      <c r="I98" s="46">
        <v>41.516087662337661</v>
      </c>
      <c r="J98" s="46">
        <v>101.96862402597404</v>
      </c>
      <c r="L98" s="46">
        <v>68.101899999999986</v>
      </c>
      <c r="M98" s="46">
        <v>41.020464935064936</v>
      </c>
      <c r="N98" s="46">
        <v>109.12236493506492</v>
      </c>
      <c r="P98" s="46">
        <v>60.791232401536746</v>
      </c>
      <c r="Q98" s="46">
        <v>35.867277438850941</v>
      </c>
      <c r="R98" s="46">
        <v>96.658509840387694</v>
      </c>
      <c r="T98" s="46">
        <f t="shared" si="37"/>
        <v>60.223922654690632</v>
      </c>
      <c r="U98" s="46">
        <f t="shared" si="38"/>
        <v>36.450044910179642</v>
      </c>
      <c r="V98" s="46">
        <f t="shared" si="33"/>
        <v>96.673967564870281</v>
      </c>
      <c r="X98" s="46">
        <f t="shared" si="27"/>
        <v>63.039018352075779</v>
      </c>
      <c r="Y98" s="46">
        <f t="shared" si="28"/>
        <v>37.779262428031835</v>
      </c>
      <c r="Z98" s="46">
        <f t="shared" si="29"/>
        <v>100.81828078010763</v>
      </c>
    </row>
    <row r="99" spans="2:26" ht="15">
      <c r="B99" s="47" t="s">
        <v>122</v>
      </c>
      <c r="C99" s="47" t="s">
        <v>384</v>
      </c>
      <c r="D99" s="71">
        <f>IFERROR(VLOOKUP(B99,'1061(2023)'!$B$3:$I$297,8,0),0)</f>
        <v>263500</v>
      </c>
      <c r="E99" s="71">
        <f>IFERROR(VLOOKUP(B99,August!$A$6:$H$300,8,0),0)-F99</f>
        <v>165059.87000000002</v>
      </c>
      <c r="F99" s="71">
        <f>IFERROR(VLOOKUP(B99,December!$A$6:$H$300,8,0),0)</f>
        <v>98452.78</v>
      </c>
      <c r="H99" s="46">
        <v>71.231844196696628</v>
      </c>
      <c r="I99" s="46">
        <v>41.833695534971085</v>
      </c>
      <c r="J99" s="46">
        <v>113.06553973166771</v>
      </c>
      <c r="L99" s="46">
        <v>54.997161290322573</v>
      </c>
      <c r="M99" s="46">
        <v>35.368170777988617</v>
      </c>
      <c r="N99" s="46">
        <v>90.36533206831119</v>
      </c>
      <c r="P99" s="46">
        <v>64.79870245037911</v>
      </c>
      <c r="Q99" s="46">
        <v>38.468518090859469</v>
      </c>
      <c r="R99" s="46">
        <v>103.26722054123857</v>
      </c>
      <c r="T99" s="46">
        <f t="shared" si="37"/>
        <v>62.641316888045552</v>
      </c>
      <c r="U99" s="46">
        <f t="shared" si="38"/>
        <v>37.363483870967741</v>
      </c>
      <c r="V99" s="46">
        <f t="shared" si="33"/>
        <v>100.00480075901329</v>
      </c>
      <c r="X99" s="46">
        <f t="shared" si="27"/>
        <v>60.812393542915743</v>
      </c>
      <c r="Y99" s="46">
        <f t="shared" si="28"/>
        <v>37.066724246605276</v>
      </c>
      <c r="Z99" s="46">
        <f t="shared" si="29"/>
        <v>97.879117789521004</v>
      </c>
    </row>
    <row r="100" spans="2:26" ht="15">
      <c r="B100" s="47" t="s">
        <v>125</v>
      </c>
      <c r="C100" s="47" t="s">
        <v>387</v>
      </c>
      <c r="D100" s="71">
        <f>IFERROR(VLOOKUP(B100,'1061(2023)'!$B$3:$I$297,8,0),0)</f>
        <v>721363.99570749002</v>
      </c>
      <c r="E100" s="71">
        <f>IFERROR(VLOOKUP(B100,August!$A$6:$H$300,8,0),0)-F100</f>
        <v>476999.63999999996</v>
      </c>
      <c r="F100" s="71">
        <f>IFERROR(VLOOKUP(B100,December!$A$6:$H$300,8,0),0)</f>
        <v>285039.58</v>
      </c>
      <c r="H100" s="46">
        <v>68.078726315789467</v>
      </c>
      <c r="I100" s="46">
        <v>37.604368421052634</v>
      </c>
      <c r="J100" s="46">
        <v>105.68309473684209</v>
      </c>
      <c r="L100" s="46">
        <v>105.74107041670273</v>
      </c>
      <c r="M100" s="46">
        <v>36.966092234469976</v>
      </c>
      <c r="N100" s="46">
        <v>142.70716265117269</v>
      </c>
      <c r="P100" s="46">
        <v>64.814785771570882</v>
      </c>
      <c r="Q100" s="46">
        <v>31.818433801144447</v>
      </c>
      <c r="R100" s="46">
        <v>96.633219572715333</v>
      </c>
      <c r="T100" s="46">
        <f t="shared" si="37"/>
        <v>66.124680859927651</v>
      </c>
      <c r="U100" s="46">
        <f t="shared" si="38"/>
        <v>39.513973763057386</v>
      </c>
      <c r="V100" s="46">
        <f t="shared" si="33"/>
        <v>105.63865462298503</v>
      </c>
      <c r="X100" s="46">
        <f t="shared" si="27"/>
        <v>78.89351234940041</v>
      </c>
      <c r="Y100" s="46">
        <f t="shared" si="28"/>
        <v>36.099499932890602</v>
      </c>
      <c r="Z100" s="46">
        <f t="shared" si="29"/>
        <v>114.99301228229102</v>
      </c>
    </row>
    <row r="101" spans="2:26" ht="15">
      <c r="B101" s="49" t="s">
        <v>1541</v>
      </c>
      <c r="C101" s="45" t="s">
        <v>1542</v>
      </c>
      <c r="D101" s="72">
        <f>SUM(D91:D100)</f>
        <v>24897272.81570749</v>
      </c>
      <c r="E101" s="72">
        <f t="shared" ref="E101:F101" si="39">SUM(E91:E100)</f>
        <v>14202784.350000001</v>
      </c>
      <c r="F101" s="72">
        <f t="shared" si="39"/>
        <v>10011047.66</v>
      </c>
      <c r="G101" s="42"/>
      <c r="H101" s="50">
        <v>56.870939294431587</v>
      </c>
      <c r="I101" s="50">
        <v>46.134243695916474</v>
      </c>
      <c r="J101" s="50">
        <v>103.00518299034806</v>
      </c>
      <c r="K101" s="42"/>
      <c r="L101" s="50">
        <v>62.928086677813219</v>
      </c>
      <c r="M101" s="50">
        <v>45.335064277283585</v>
      </c>
      <c r="N101" s="50">
        <v>108.2631509550968</v>
      </c>
      <c r="O101" s="42"/>
      <c r="P101" s="50">
        <v>55.613603280844615</v>
      </c>
      <c r="Q101" s="50">
        <v>39.46299619241681</v>
      </c>
      <c r="R101" s="50">
        <v>95.076599473261425</v>
      </c>
      <c r="S101" s="42"/>
      <c r="T101" s="50">
        <f t="shared" si="37"/>
        <v>57.045542518374063</v>
      </c>
      <c r="U101" s="50">
        <f t="shared" si="38"/>
        <v>40.209414637912111</v>
      </c>
      <c r="V101" s="50">
        <f t="shared" si="33"/>
        <v>97.254957156286167</v>
      </c>
      <c r="W101" s="42"/>
      <c r="X101" s="50">
        <f t="shared" si="27"/>
        <v>58.529077492343959</v>
      </c>
      <c r="Y101" s="50">
        <f t="shared" si="28"/>
        <v>41.669158369204176</v>
      </c>
      <c r="Z101" s="50">
        <f t="shared" si="29"/>
        <v>100.19823586154814</v>
      </c>
    </row>
    <row r="102" spans="2:26" ht="15">
      <c r="B102" s="51" t="s">
        <v>1543</v>
      </c>
      <c r="C102" s="45"/>
      <c r="D102" s="71"/>
      <c r="E102" s="71"/>
      <c r="F102" s="71"/>
      <c r="H102" s="46"/>
      <c r="I102" s="46"/>
      <c r="J102" s="46"/>
      <c r="L102" s="46"/>
      <c r="M102" s="46"/>
      <c r="N102" s="46"/>
      <c r="P102" s="46"/>
      <c r="Q102" s="46"/>
      <c r="R102" s="46"/>
      <c r="T102" s="46"/>
      <c r="U102" s="46"/>
      <c r="V102" s="46"/>
      <c r="X102" s="46"/>
      <c r="Y102" s="46"/>
      <c r="Z102" s="46"/>
    </row>
    <row r="103" spans="2:26" ht="15">
      <c r="B103" s="47" t="s">
        <v>128</v>
      </c>
      <c r="C103" s="47" t="s">
        <v>390</v>
      </c>
      <c r="D103" s="71">
        <f>IFERROR(VLOOKUP(B103,'1061(2023)'!$B$3:$I$297,8,0),0)</f>
        <v>5222931.6232962506</v>
      </c>
      <c r="E103" s="71">
        <f>IFERROR(VLOOKUP(B103,August!$A$6:$H$300,8,0),0)-F103</f>
        <v>3042800.71</v>
      </c>
      <c r="F103" s="71">
        <f>IFERROR(VLOOKUP(B103,December!$A$6:$H$300,8,0),0)</f>
        <v>1713262.68</v>
      </c>
      <c r="H103" s="46">
        <v>58.364899462739949</v>
      </c>
      <c r="I103" s="46">
        <v>40.753848720756771</v>
      </c>
      <c r="J103" s="46">
        <v>99.11874818349672</v>
      </c>
      <c r="L103" s="46">
        <v>64.239478566682209</v>
      </c>
      <c r="M103" s="46">
        <v>40.365852115010121</v>
      </c>
      <c r="N103" s="46">
        <v>104.60533068169232</v>
      </c>
      <c r="P103" s="46">
        <v>59.098038502953941</v>
      </c>
      <c r="Q103" s="46">
        <v>32.855810835243133</v>
      </c>
      <c r="R103" s="46">
        <v>91.953849338197074</v>
      </c>
      <c r="T103" s="46">
        <f t="shared" ref="T103:T116" si="40">IFERROR(IF(E103&gt;0,E103/D103*100,0),0)</f>
        <v>58.258482581467433</v>
      </c>
      <c r="U103" s="46">
        <f t="shared" ref="U103:U116" si="41">IFERROR(IF(F103&gt;0,F103/D103*100,0),0)</f>
        <v>32.802701692631786</v>
      </c>
      <c r="V103" s="46">
        <f t="shared" si="33"/>
        <v>91.061184274099219</v>
      </c>
      <c r="X103" s="46">
        <f t="shared" si="27"/>
        <v>60.531999883701189</v>
      </c>
      <c r="Y103" s="46">
        <f t="shared" si="28"/>
        <v>35.341454880961685</v>
      </c>
      <c r="Z103" s="46">
        <f t="shared" si="29"/>
        <v>95.873454764662867</v>
      </c>
    </row>
    <row r="104" spans="2:26" ht="15">
      <c r="B104" s="47" t="s">
        <v>129</v>
      </c>
      <c r="C104" s="47" t="s">
        <v>391</v>
      </c>
      <c r="D104" s="71">
        <f>IFERROR(VLOOKUP(B104,'1061(2023)'!$B$3:$I$297,8,0),0)</f>
        <v>2488467.8125</v>
      </c>
      <c r="E104" s="71">
        <f>IFERROR(VLOOKUP(B104,August!$A$6:$H$300,8,0),0)-F104</f>
        <v>1440085.83</v>
      </c>
      <c r="F104" s="71">
        <f>IFERROR(VLOOKUP(B104,December!$A$6:$H$300,8,0),0)</f>
        <v>786972.98</v>
      </c>
      <c r="H104" s="46">
        <v>56.731559460932736</v>
      </c>
      <c r="I104" s="46">
        <v>39.05144226144396</v>
      </c>
      <c r="J104" s="46">
        <v>95.783001722376696</v>
      </c>
      <c r="L104" s="46">
        <v>63.297000443407583</v>
      </c>
      <c r="M104" s="46">
        <v>40.172999589773937</v>
      </c>
      <c r="N104" s="46">
        <v>103.47000003318152</v>
      </c>
      <c r="P104" s="46">
        <v>58.653841033880958</v>
      </c>
      <c r="Q104" s="46">
        <v>36.753458096443772</v>
      </c>
      <c r="R104" s="46">
        <v>95.407299130324731</v>
      </c>
      <c r="T104" s="46">
        <f t="shared" si="40"/>
        <v>57.870382038546062</v>
      </c>
      <c r="U104" s="46">
        <f t="shared" si="41"/>
        <v>31.624800451382168</v>
      </c>
      <c r="V104" s="46">
        <f t="shared" si="33"/>
        <v>89.495182489928226</v>
      </c>
      <c r="X104" s="46">
        <f t="shared" si="27"/>
        <v>59.940407838611542</v>
      </c>
      <c r="Y104" s="46">
        <f t="shared" si="28"/>
        <v>36.183752712533291</v>
      </c>
      <c r="Z104" s="46">
        <f t="shared" si="29"/>
        <v>96.124160551144826</v>
      </c>
    </row>
    <row r="105" spans="2:26" ht="15">
      <c r="B105" s="47" t="s">
        <v>130</v>
      </c>
      <c r="C105" s="47" t="s">
        <v>392</v>
      </c>
      <c r="D105" s="71">
        <f>IFERROR(VLOOKUP(B105,'1061(2023)'!$B$3:$I$297,8,0),0)</f>
        <v>2119099.8970309999</v>
      </c>
      <c r="E105" s="71">
        <f>IFERROR(VLOOKUP(B105,August!$A$6:$H$300,8,0),0)-F105</f>
        <v>1294036.54</v>
      </c>
      <c r="F105" s="71">
        <f>IFERROR(VLOOKUP(B105,December!$A$6:$H$300,8,0),0)</f>
        <v>726403.98</v>
      </c>
      <c r="H105" s="46">
        <v>62.008311546350868</v>
      </c>
      <c r="I105" s="46">
        <v>38.726854281884947</v>
      </c>
      <c r="J105" s="46">
        <v>100.73516582823581</v>
      </c>
      <c r="L105" s="46">
        <v>65.407661822849747</v>
      </c>
      <c r="M105" s="46">
        <v>38.553147302825415</v>
      </c>
      <c r="N105" s="46">
        <v>103.96080912567515</v>
      </c>
      <c r="P105" s="46">
        <v>62.115186348334262</v>
      </c>
      <c r="Q105" s="46">
        <v>33.148065062314608</v>
      </c>
      <c r="R105" s="46">
        <v>95.263251410648877</v>
      </c>
      <c r="T105" s="46">
        <f t="shared" si="40"/>
        <v>61.065386384711331</v>
      </c>
      <c r="U105" s="46">
        <f t="shared" si="41"/>
        <v>34.278892704291117</v>
      </c>
      <c r="V105" s="46">
        <f t="shared" si="33"/>
        <v>95.344279089002441</v>
      </c>
      <c r="X105" s="46">
        <f t="shared" si="27"/>
        <v>62.862744851965111</v>
      </c>
      <c r="Y105" s="46">
        <f t="shared" si="28"/>
        <v>35.326701689810385</v>
      </c>
      <c r="Z105" s="46">
        <f t="shared" si="29"/>
        <v>98.189446541775496</v>
      </c>
    </row>
    <row r="106" spans="2:26" ht="15">
      <c r="B106" s="47" t="s">
        <v>131</v>
      </c>
      <c r="C106" s="47" t="s">
        <v>1544</v>
      </c>
      <c r="D106" s="71">
        <f>IFERROR(VLOOKUP(B106,'1061(2023)'!$B$3:$I$297,8,0),0)</f>
        <v>866268.92549115</v>
      </c>
      <c r="E106" s="71">
        <f>IFERROR(VLOOKUP(B106,August!$A$6:$H$300,8,0),0)-F106</f>
        <v>482819.35000000003</v>
      </c>
      <c r="F106" s="71">
        <f>IFERROR(VLOOKUP(B106,December!$A$6:$H$300,8,0),0)</f>
        <v>420041.45</v>
      </c>
      <c r="H106" s="46">
        <v>55.223557373560986</v>
      </c>
      <c r="I106" s="46">
        <v>43.415394321278463</v>
      </c>
      <c r="J106" s="46">
        <v>98.638951694839449</v>
      </c>
      <c r="L106" s="46">
        <v>63.287451214036579</v>
      </c>
      <c r="M106" s="46">
        <v>43.649036865878536</v>
      </c>
      <c r="N106" s="46">
        <v>106.93648807991511</v>
      </c>
      <c r="P106" s="46">
        <v>56.309429742656</v>
      </c>
      <c r="Q106" s="46">
        <v>36.42529125118449</v>
      </c>
      <c r="R106" s="46">
        <v>92.734720993840483</v>
      </c>
      <c r="T106" s="46">
        <f t="shared" si="40"/>
        <v>55.735503813236186</v>
      </c>
      <c r="U106" s="46">
        <f t="shared" si="41"/>
        <v>48.488574118233366</v>
      </c>
      <c r="V106" s="46">
        <f t="shared" si="33"/>
        <v>104.22407793146955</v>
      </c>
      <c r="X106" s="46">
        <f t="shared" si="27"/>
        <v>58.444128256642927</v>
      </c>
      <c r="Y106" s="46">
        <f t="shared" si="28"/>
        <v>42.854300745098804</v>
      </c>
      <c r="Z106" s="46">
        <f t="shared" si="29"/>
        <v>101.29842900174172</v>
      </c>
    </row>
    <row r="107" spans="2:26" ht="15">
      <c r="B107" s="47" t="s">
        <v>126</v>
      </c>
      <c r="C107" s="47" t="s">
        <v>388</v>
      </c>
      <c r="D107" s="71">
        <f>IFERROR(VLOOKUP(B107,'1061(2023)'!$B$3:$I$297,8,0),0)</f>
        <v>2432381.8985114</v>
      </c>
      <c r="E107" s="71">
        <f>IFERROR(VLOOKUP(B107,August!$A$6:$H$300,8,0),0)-F107</f>
        <v>1389321.69</v>
      </c>
      <c r="F107" s="71">
        <f>IFERROR(VLOOKUP(B107,December!$A$6:$H$300,8,0),0)</f>
        <v>878679.84</v>
      </c>
      <c r="H107" s="46">
        <v>55.450641176945496</v>
      </c>
      <c r="I107" s="46">
        <v>38.88161122930002</v>
      </c>
      <c r="J107" s="46">
        <v>94.332252406245516</v>
      </c>
      <c r="L107" s="46">
        <v>64.843862903197632</v>
      </c>
      <c r="M107" s="46">
        <v>40.2360465191407</v>
      </c>
      <c r="N107" s="46">
        <v>105.07990942233833</v>
      </c>
      <c r="P107" s="46">
        <v>60.054240648692861</v>
      </c>
      <c r="Q107" s="46">
        <v>35.840480387487858</v>
      </c>
      <c r="R107" s="46">
        <v>95.894721036180727</v>
      </c>
      <c r="T107" s="46">
        <f t="shared" si="40"/>
        <v>57.117744991041683</v>
      </c>
      <c r="U107" s="46">
        <f t="shared" si="41"/>
        <v>36.124255016769595</v>
      </c>
      <c r="V107" s="46">
        <f t="shared" si="33"/>
        <v>93.242000007811271</v>
      </c>
      <c r="X107" s="46">
        <f t="shared" si="27"/>
        <v>60.671949514310732</v>
      </c>
      <c r="Y107" s="46">
        <f t="shared" si="28"/>
        <v>37.400260641132718</v>
      </c>
      <c r="Z107" s="46">
        <f t="shared" si="29"/>
        <v>98.072210155443443</v>
      </c>
    </row>
    <row r="108" spans="2:26" ht="15">
      <c r="B108" s="47" t="s">
        <v>132</v>
      </c>
      <c r="C108" s="47" t="s">
        <v>393</v>
      </c>
      <c r="D108" s="71">
        <f>IFERROR(VLOOKUP(B108,'1061(2023)'!$B$3:$I$297,8,0),0)</f>
        <v>2954248.9008545601</v>
      </c>
      <c r="E108" s="71">
        <f>IFERROR(VLOOKUP(B108,August!$A$6:$H$300,8,0),0)-F108</f>
        <v>1739184.7500000002</v>
      </c>
      <c r="F108" s="71">
        <f>IFERROR(VLOOKUP(B108,December!$A$6:$H$300,8,0),0)</f>
        <v>1104915.99</v>
      </c>
      <c r="H108" s="46">
        <v>56.054434495224569</v>
      </c>
      <c r="I108" s="46">
        <v>40.194147392953091</v>
      </c>
      <c r="J108" s="46">
        <v>96.248581888177654</v>
      </c>
      <c r="L108" s="46">
        <v>61.134607298267483</v>
      </c>
      <c r="M108" s="46">
        <v>40.817348351854136</v>
      </c>
      <c r="N108" s="46">
        <v>101.95195565012162</v>
      </c>
      <c r="P108" s="46">
        <v>58.072579196746588</v>
      </c>
      <c r="Q108" s="46">
        <v>39.389494227734353</v>
      </c>
      <c r="R108" s="46">
        <v>97.462073424480934</v>
      </c>
      <c r="T108" s="46">
        <f t="shared" si="40"/>
        <v>58.870623578701021</v>
      </c>
      <c r="U108" s="46">
        <f t="shared" si="41"/>
        <v>37.400910589503368</v>
      </c>
      <c r="V108" s="46">
        <f t="shared" si="33"/>
        <v>96.271534168204397</v>
      </c>
      <c r="X108" s="46">
        <f t="shared" si="27"/>
        <v>59.359270024571693</v>
      </c>
      <c r="Y108" s="46">
        <f t="shared" si="28"/>
        <v>39.202584389697286</v>
      </c>
      <c r="Z108" s="46">
        <f t="shared" si="29"/>
        <v>98.561854414268979</v>
      </c>
    </row>
    <row r="109" spans="2:26" ht="15">
      <c r="B109" s="47" t="s">
        <v>133</v>
      </c>
      <c r="C109" s="47" t="s">
        <v>394</v>
      </c>
      <c r="D109" s="71">
        <f>IFERROR(VLOOKUP(B109,'1061(2023)'!$B$3:$I$297,8,0),0)</f>
        <v>26301.082409000002</v>
      </c>
      <c r="E109" s="71">
        <f>IFERROR(VLOOKUP(B109,August!$A$6:$H$300,8,0),0)-F109</f>
        <v>20313.12</v>
      </c>
      <c r="F109" s="71">
        <f>IFERROR(VLOOKUP(B109,December!$A$6:$H$300,8,0),0)</f>
        <v>6462.47</v>
      </c>
      <c r="H109" s="46">
        <v>56.029821571772253</v>
      </c>
      <c r="I109" s="46">
        <v>12.107107056936648</v>
      </c>
      <c r="J109" s="46">
        <v>68.136928628708901</v>
      </c>
      <c r="L109" s="46">
        <v>55.084354395326493</v>
      </c>
      <c r="M109" s="46">
        <v>26.3857936547425</v>
      </c>
      <c r="N109" s="46">
        <v>81.470148050068985</v>
      </c>
      <c r="P109" s="46">
        <v>66.856945101778692</v>
      </c>
      <c r="Q109" s="46">
        <v>25.724446261941068</v>
      </c>
      <c r="R109" s="46">
        <v>92.58139136371976</v>
      </c>
      <c r="T109" s="46">
        <f t="shared" si="40"/>
        <v>77.233019098290129</v>
      </c>
      <c r="U109" s="46">
        <f t="shared" si="41"/>
        <v>24.571118022840761</v>
      </c>
      <c r="V109" s="46">
        <f t="shared" si="33"/>
        <v>101.80413712113089</v>
      </c>
      <c r="X109" s="46">
        <f t="shared" si="27"/>
        <v>66.39143953179844</v>
      </c>
      <c r="Y109" s="46">
        <f t="shared" si="28"/>
        <v>25.560452646508111</v>
      </c>
      <c r="Z109" s="46">
        <f t="shared" si="29"/>
        <v>91.951892178306551</v>
      </c>
    </row>
    <row r="110" spans="2:26" ht="15">
      <c r="B110" s="47" t="s">
        <v>134</v>
      </c>
      <c r="C110" s="47" t="s">
        <v>395</v>
      </c>
      <c r="D110" s="71">
        <f>IFERROR(VLOOKUP(B110,'1061(2023)'!$B$3:$I$297,8,0),0)</f>
        <v>230904.94595404001</v>
      </c>
      <c r="E110" s="71">
        <f>IFERROR(VLOOKUP(B110,August!$A$6:$H$300,8,0),0)-F110</f>
        <v>185273.09</v>
      </c>
      <c r="F110" s="71">
        <f>IFERROR(VLOOKUP(B110,December!$A$6:$H$300,8,0),0)</f>
        <v>68394.75</v>
      </c>
      <c r="H110" s="46">
        <v>40.468135876660682</v>
      </c>
      <c r="I110" s="46">
        <v>23.588071918595272</v>
      </c>
      <c r="J110" s="46">
        <v>64.056207795255958</v>
      </c>
      <c r="L110" s="46">
        <v>107.78275325599131</v>
      </c>
      <c r="M110" s="46">
        <v>35.206390265813155</v>
      </c>
      <c r="N110" s="46">
        <v>142.98914352180446</v>
      </c>
      <c r="P110" s="46">
        <v>63.620611285852888</v>
      </c>
      <c r="Q110" s="46">
        <v>29.380234438680773</v>
      </c>
      <c r="R110" s="46">
        <v>93.000845724533661</v>
      </c>
      <c r="T110" s="46">
        <f t="shared" si="40"/>
        <v>80.237817875446154</v>
      </c>
      <c r="U110" s="46">
        <f t="shared" si="41"/>
        <v>29.620305324084956</v>
      </c>
      <c r="V110" s="46">
        <f t="shared" si="33"/>
        <v>109.85812319953111</v>
      </c>
      <c r="X110" s="46">
        <f t="shared" si="27"/>
        <v>83.880394139096794</v>
      </c>
      <c r="Y110" s="46">
        <f t="shared" si="28"/>
        <v>31.402310009526293</v>
      </c>
      <c r="Z110" s="46">
        <f t="shared" si="29"/>
        <v>115.28270414862307</v>
      </c>
    </row>
    <row r="111" spans="2:26" ht="15">
      <c r="B111" s="47" t="s">
        <v>135</v>
      </c>
      <c r="C111" s="47" t="s">
        <v>396</v>
      </c>
      <c r="D111" s="71">
        <f>IFERROR(VLOOKUP(B111,'1061(2023)'!$B$3:$I$297,8,0),0)</f>
        <v>598198.46979463997</v>
      </c>
      <c r="E111" s="71">
        <f>IFERROR(VLOOKUP(B111,August!$A$6:$H$300,8,0),0)-F111</f>
        <v>318771.33999999997</v>
      </c>
      <c r="F111" s="71">
        <f>IFERROR(VLOOKUP(B111,December!$A$6:$H$300,8,0),0)</f>
        <v>245108.39</v>
      </c>
      <c r="H111" s="46">
        <v>51.225211997607836</v>
      </c>
      <c r="I111" s="46">
        <v>28.440475825372243</v>
      </c>
      <c r="J111" s="46">
        <v>79.665687822980075</v>
      </c>
      <c r="L111" s="46">
        <v>81.956742072120264</v>
      </c>
      <c r="M111" s="46">
        <v>29.07497217379305</v>
      </c>
      <c r="N111" s="46">
        <v>111.03171424591332</v>
      </c>
      <c r="P111" s="46">
        <v>60.173478180874696</v>
      </c>
      <c r="Q111" s="46">
        <v>34.224735154758669</v>
      </c>
      <c r="R111" s="46">
        <v>94.398213335633358</v>
      </c>
      <c r="T111" s="46">
        <f t="shared" si="40"/>
        <v>53.288558245465481</v>
      </c>
      <c r="U111" s="46">
        <f t="shared" si="41"/>
        <v>40.974426110475527</v>
      </c>
      <c r="V111" s="46">
        <f t="shared" si="33"/>
        <v>94.262984355941001</v>
      </c>
      <c r="X111" s="46">
        <f t="shared" si="27"/>
        <v>65.139592832820142</v>
      </c>
      <c r="Y111" s="46">
        <f t="shared" si="28"/>
        <v>34.758044479675753</v>
      </c>
      <c r="Z111" s="46">
        <f t="shared" si="29"/>
        <v>99.897637312495888</v>
      </c>
    </row>
    <row r="112" spans="2:26" ht="15">
      <c r="B112" s="47" t="s">
        <v>136</v>
      </c>
      <c r="C112" s="47" t="s">
        <v>397</v>
      </c>
      <c r="D112" s="71">
        <f>IFERROR(VLOOKUP(B112,'1061(2023)'!$B$3:$I$297,8,0),0)</f>
        <v>78660.545621009995</v>
      </c>
      <c r="E112" s="71">
        <f>IFERROR(VLOOKUP(B112,August!$A$6:$H$300,8,0),0)-F112</f>
        <v>47318.96</v>
      </c>
      <c r="F112" s="71">
        <f>IFERROR(VLOOKUP(B112,December!$A$6:$H$300,8,0),0)</f>
        <v>30425.82</v>
      </c>
      <c r="H112" s="46">
        <v>62.703575000000001</v>
      </c>
      <c r="I112" s="46">
        <v>39.202187500000001</v>
      </c>
      <c r="J112" s="46">
        <v>101.90576250000001</v>
      </c>
      <c r="L112" s="46">
        <v>65.330267577717862</v>
      </c>
      <c r="M112" s="46">
        <v>38.607294131305416</v>
      </c>
      <c r="N112" s="46">
        <v>103.93756170902327</v>
      </c>
      <c r="P112" s="46">
        <v>60.870407245829782</v>
      </c>
      <c r="Q112" s="46">
        <v>36.625406644297499</v>
      </c>
      <c r="R112" s="46">
        <v>97.49581389012728</v>
      </c>
      <c r="T112" s="46">
        <f t="shared" si="40"/>
        <v>60.155901063774529</v>
      </c>
      <c r="U112" s="46">
        <f t="shared" si="41"/>
        <v>38.679899509714758</v>
      </c>
      <c r="V112" s="46">
        <f t="shared" si="33"/>
        <v>98.83580057348928</v>
      </c>
      <c r="X112" s="46">
        <f t="shared" si="27"/>
        <v>62.118858629107393</v>
      </c>
      <c r="Y112" s="46">
        <f t="shared" si="28"/>
        <v>37.970866761772562</v>
      </c>
      <c r="Z112" s="46">
        <f t="shared" si="29"/>
        <v>100.08972539087995</v>
      </c>
    </row>
    <row r="113" spans="2:26" ht="15">
      <c r="B113" s="55" t="s">
        <v>137</v>
      </c>
      <c r="C113" s="47" t="s">
        <v>398</v>
      </c>
      <c r="D113" s="71">
        <f>IFERROR(VLOOKUP(B113,'1061(2023)'!$B$3:$I$297,8,0),0)</f>
        <v>331065.11499999999</v>
      </c>
      <c r="E113" s="71">
        <f>IFERROR(VLOOKUP(B113,August!$A$6:$H$300,8,0),0)-F113</f>
        <v>196509.46999999997</v>
      </c>
      <c r="F113" s="71">
        <f>IFERROR(VLOOKUP(B113,December!$A$6:$H$300,8,0),0)</f>
        <v>94416.46</v>
      </c>
      <c r="H113" s="46">
        <v>47.410633754815869</v>
      </c>
      <c r="I113" s="46">
        <v>33.201646524711144</v>
      </c>
      <c r="J113" s="46">
        <v>80.612280279527013</v>
      </c>
      <c r="L113" s="46">
        <v>61.811911398942009</v>
      </c>
      <c r="M113" s="46">
        <v>39.657580927065752</v>
      </c>
      <c r="N113" s="46">
        <v>101.46949232600775</v>
      </c>
      <c r="P113" s="46">
        <v>62.378351758375551</v>
      </c>
      <c r="Q113" s="46">
        <v>34.523121050281404</v>
      </c>
      <c r="R113" s="46">
        <v>96.901472808656962</v>
      </c>
      <c r="T113" s="46">
        <f t="shared" si="40"/>
        <v>59.356743159121429</v>
      </c>
      <c r="U113" s="46">
        <f t="shared" si="41"/>
        <v>28.518999955643171</v>
      </c>
      <c r="V113" s="46">
        <f t="shared" si="33"/>
        <v>87.875743114764603</v>
      </c>
      <c r="X113" s="46">
        <f t="shared" si="27"/>
        <v>61.182335438812999</v>
      </c>
      <c r="Y113" s="46">
        <f t="shared" si="28"/>
        <v>34.233233977663438</v>
      </c>
      <c r="Z113" s="46">
        <f t="shared" si="29"/>
        <v>95.415569416476444</v>
      </c>
    </row>
    <row r="114" spans="2:26" ht="15">
      <c r="B114" s="47" t="s">
        <v>127</v>
      </c>
      <c r="C114" s="47" t="s">
        <v>389</v>
      </c>
      <c r="D114" s="71">
        <f>IFERROR(VLOOKUP(B114,'1061(2023)'!$B$3:$I$297,8,0),0)</f>
        <v>1664912.7103097602</v>
      </c>
      <c r="E114" s="71">
        <f>IFERROR(VLOOKUP(B114,August!$A$6:$H$300,8,0),0)-F114</f>
        <v>1062901.92</v>
      </c>
      <c r="F114" s="71">
        <f>IFERROR(VLOOKUP(B114,December!$A$6:$H$300,8,0),0)</f>
        <v>554439.30000000005</v>
      </c>
      <c r="H114" s="46">
        <v>61.911934240659505</v>
      </c>
      <c r="I114" s="46">
        <v>36.879199954993993</v>
      </c>
      <c r="J114" s="46">
        <v>98.791134195653498</v>
      </c>
      <c r="L114" s="46">
        <v>62.53614331249716</v>
      </c>
      <c r="M114" s="46">
        <v>37.042301373816898</v>
      </c>
      <c r="N114" s="46">
        <v>99.578444686314057</v>
      </c>
      <c r="P114" s="46">
        <v>65.283806672816866</v>
      </c>
      <c r="Q114" s="46">
        <v>36.979727422235641</v>
      </c>
      <c r="R114" s="46">
        <v>102.26353409505251</v>
      </c>
      <c r="T114" s="46">
        <f t="shared" si="40"/>
        <v>63.84130011249929</v>
      </c>
      <c r="U114" s="46">
        <f t="shared" si="41"/>
        <v>33.301403525044002</v>
      </c>
      <c r="V114" s="46">
        <f t="shared" si="33"/>
        <v>97.142703637543292</v>
      </c>
      <c r="X114" s="46">
        <f t="shared" si="27"/>
        <v>63.887083365937769</v>
      </c>
      <c r="Y114" s="46">
        <f t="shared" si="28"/>
        <v>35.774477440365509</v>
      </c>
      <c r="Z114" s="46">
        <f t="shared" si="29"/>
        <v>99.661560806303285</v>
      </c>
    </row>
    <row r="115" spans="2:26" ht="15">
      <c r="B115" s="47" t="s">
        <v>138</v>
      </c>
      <c r="C115" s="47" t="s">
        <v>399</v>
      </c>
      <c r="D115" s="71">
        <f>IFERROR(VLOOKUP(B115,'1061(2023)'!$B$3:$I$297,8,0),0)</f>
        <v>377366.30499680003</v>
      </c>
      <c r="E115" s="71">
        <f>IFERROR(VLOOKUP(B115,August!$A$6:$H$300,8,0),0)-F115</f>
        <v>229709.77</v>
      </c>
      <c r="F115" s="71">
        <f>IFERROR(VLOOKUP(B115,December!$A$6:$H$300,8,0),0)</f>
        <v>141526.09</v>
      </c>
      <c r="H115" s="46">
        <v>55.598633524206143</v>
      </c>
      <c r="I115" s="46">
        <v>34.64080166579906</v>
      </c>
      <c r="J115" s="46">
        <v>90.239435190005196</v>
      </c>
      <c r="L115" s="46">
        <v>64.127339028561011</v>
      </c>
      <c r="M115" s="46">
        <v>37.277064969789123</v>
      </c>
      <c r="N115" s="46">
        <v>101.40440399835013</v>
      </c>
      <c r="P115" s="46">
        <v>59.990608951065994</v>
      </c>
      <c r="Q115" s="46">
        <v>39.009242935606117</v>
      </c>
      <c r="R115" s="46">
        <v>98.999851886672104</v>
      </c>
      <c r="T115" s="46">
        <f t="shared" si="40"/>
        <v>60.871828501473622</v>
      </c>
      <c r="U115" s="46">
        <f t="shared" si="41"/>
        <v>37.503637215622661</v>
      </c>
      <c r="V115" s="46">
        <f t="shared" si="33"/>
        <v>98.37546571709629</v>
      </c>
      <c r="X115" s="46">
        <f t="shared" si="27"/>
        <v>61.663258827033538</v>
      </c>
      <c r="Y115" s="46">
        <f t="shared" si="28"/>
        <v>37.929981707005965</v>
      </c>
      <c r="Z115" s="46">
        <f t="shared" si="29"/>
        <v>99.593240534039509</v>
      </c>
    </row>
    <row r="116" spans="2:26" ht="15">
      <c r="B116" s="49" t="s">
        <v>1545</v>
      </c>
      <c r="C116" s="45" t="s">
        <v>1546</v>
      </c>
      <c r="D116" s="72">
        <f>SUM(D103:D115)</f>
        <v>19390808.23176961</v>
      </c>
      <c r="E116" s="72">
        <f t="shared" ref="E116:F116" si="42">SUM(E103:E115)</f>
        <v>11449046.539999999</v>
      </c>
      <c r="F116" s="72">
        <f t="shared" si="42"/>
        <v>6771050.2000000002</v>
      </c>
      <c r="G116" s="42"/>
      <c r="H116" s="50">
        <v>57.3430351891462</v>
      </c>
      <c r="I116" s="50">
        <v>38.692979638959628</v>
      </c>
      <c r="J116" s="50">
        <v>96.036014828105834</v>
      </c>
      <c r="K116" s="42"/>
      <c r="L116" s="50">
        <v>64.553521452333086</v>
      </c>
      <c r="M116" s="50">
        <v>39.442900244485969</v>
      </c>
      <c r="N116" s="50">
        <v>103.99642169681906</v>
      </c>
      <c r="O116" s="42"/>
      <c r="P116" s="50">
        <v>59.961373774233238</v>
      </c>
      <c r="Q116" s="50">
        <v>35.475389477199116</v>
      </c>
      <c r="R116" s="50">
        <v>95.436763251432353</v>
      </c>
      <c r="S116" s="42"/>
      <c r="T116" s="50">
        <f t="shared" si="40"/>
        <v>59.043678856263725</v>
      </c>
      <c r="U116" s="50">
        <f t="shared" si="41"/>
        <v>34.918865263730538</v>
      </c>
      <c r="V116" s="50">
        <f t="shared" si="33"/>
        <v>93.962544119994263</v>
      </c>
      <c r="W116" s="42"/>
      <c r="X116" s="50">
        <f t="shared" si="27"/>
        <v>61.186191360943347</v>
      </c>
      <c r="Y116" s="50">
        <f t="shared" si="28"/>
        <v>36.612384995138541</v>
      </c>
      <c r="Z116" s="50">
        <f t="shared" si="29"/>
        <v>97.798576356081881</v>
      </c>
    </row>
    <row r="117" spans="2:26" ht="15">
      <c r="B117" s="44" t="s">
        <v>1547</v>
      </c>
      <c r="C117" s="45"/>
      <c r="D117" s="71"/>
      <c r="E117" s="71"/>
      <c r="F117" s="71"/>
      <c r="H117" s="46"/>
      <c r="I117" s="46"/>
      <c r="J117" s="46"/>
      <c r="L117" s="46"/>
      <c r="M117" s="46"/>
      <c r="N117" s="46"/>
      <c r="P117" s="46"/>
      <c r="Q117" s="46"/>
      <c r="R117" s="46"/>
      <c r="T117" s="46"/>
      <c r="U117" s="46"/>
      <c r="V117" s="46"/>
      <c r="X117" s="46"/>
      <c r="Y117" s="46"/>
      <c r="Z117" s="46"/>
    </row>
    <row r="118" spans="2:26" ht="15">
      <c r="B118" s="47" t="s">
        <v>139</v>
      </c>
      <c r="C118" s="47" t="s">
        <v>400</v>
      </c>
      <c r="D118" s="71">
        <f>IFERROR(VLOOKUP(B118,'1061(2023)'!$B$3:$I$297,8,0),0)</f>
        <v>11848690.756898221</v>
      </c>
      <c r="E118" s="71">
        <f>IFERROR(VLOOKUP(B118,August!$A$6:$H$300,8,0),0)-F118</f>
        <v>6654104.8199999994</v>
      </c>
      <c r="F118" s="71">
        <f>IFERROR(VLOOKUP(B118,December!$A$6:$H$300,8,0),0)</f>
        <v>4919998.37</v>
      </c>
      <c r="H118" s="46">
        <v>55.154778181818187</v>
      </c>
      <c r="I118" s="46">
        <v>44.405500478468895</v>
      </c>
      <c r="J118" s="46">
        <v>99.560278660287082</v>
      </c>
      <c r="L118" s="46">
        <v>58.764921415271196</v>
      </c>
      <c r="M118" s="46">
        <v>44.091447456796459</v>
      </c>
      <c r="N118" s="46">
        <v>102.85636887206766</v>
      </c>
      <c r="P118" s="46">
        <v>54.90386861468415</v>
      </c>
      <c r="Q118" s="46">
        <v>41.917521010826967</v>
      </c>
      <c r="R118" s="46">
        <v>96.821389625511117</v>
      </c>
      <c r="T118" s="46">
        <f>IFERROR(IF(E118&gt;0,E118/D118*100,0),0)</f>
        <v>56.158987997269051</v>
      </c>
      <c r="U118" s="46">
        <f>IFERROR(IF(F118&gt;0,F118/D118*100,0),0)</f>
        <v>41.523561302632636</v>
      </c>
      <c r="V118" s="46">
        <f t="shared" si="33"/>
        <v>97.682549299901694</v>
      </c>
      <c r="X118" s="46">
        <f t="shared" si="27"/>
        <v>56.60925934240813</v>
      </c>
      <c r="Y118" s="46">
        <f t="shared" si="28"/>
        <v>42.510843256752018</v>
      </c>
      <c r="Z118" s="46">
        <f t="shared" si="29"/>
        <v>99.120102599160148</v>
      </c>
    </row>
    <row r="119" spans="2:26" ht="15">
      <c r="B119" s="47" t="s">
        <v>140</v>
      </c>
      <c r="C119" s="47" t="s">
        <v>401</v>
      </c>
      <c r="D119" s="71">
        <f>IFERROR(VLOOKUP(B119,'1061(2023)'!$B$3:$I$297,8,0),0)</f>
        <v>2498756.5364720002</v>
      </c>
      <c r="E119" s="71">
        <f>IFERROR(VLOOKUP(B119,August!$A$6:$H$300,8,0),0)-F119</f>
        <v>1452330.6600000001</v>
      </c>
      <c r="F119" s="71">
        <f>IFERROR(VLOOKUP(B119,December!$A$6:$H$300,8,0),0)</f>
        <v>1001454.48</v>
      </c>
      <c r="H119" s="46">
        <v>57.976898360655724</v>
      </c>
      <c r="I119" s="46">
        <v>42.391793442622948</v>
      </c>
      <c r="J119" s="46">
        <v>100.36869180327867</v>
      </c>
      <c r="L119" s="46">
        <v>58.617102920368666</v>
      </c>
      <c r="M119" s="46">
        <v>42.134200606420613</v>
      </c>
      <c r="N119" s="46">
        <v>100.75130352678929</v>
      </c>
      <c r="P119" s="46">
        <v>58.777190252831367</v>
      </c>
      <c r="Q119" s="46">
        <v>41.436535982993718</v>
      </c>
      <c r="R119" s="46">
        <v>100.21372623582508</v>
      </c>
      <c r="T119" s="46">
        <f>IFERROR(IF(E119&gt;0,E119/D119*100,0),0)</f>
        <v>58.122135502266616</v>
      </c>
      <c r="U119" s="46">
        <f>IFERROR(IF(F119&gt;0,F119/D119*100,0),0)</f>
        <v>40.078113468947869</v>
      </c>
      <c r="V119" s="46">
        <f t="shared" si="33"/>
        <v>98.200248971214478</v>
      </c>
      <c r="X119" s="46">
        <f t="shared" si="27"/>
        <v>58.505476225155547</v>
      </c>
      <c r="Y119" s="46">
        <f t="shared" si="28"/>
        <v>41.2162833527874</v>
      </c>
      <c r="Z119" s="46">
        <f t="shared" si="29"/>
        <v>99.721759577942933</v>
      </c>
    </row>
    <row r="120" spans="2:26" ht="15">
      <c r="B120" s="47" t="s">
        <v>22</v>
      </c>
      <c r="C120" s="47" t="s">
        <v>23</v>
      </c>
      <c r="D120" s="71">
        <f>IFERROR(VLOOKUP(B120,'1061(2023)'!$B$3:$I$297,8,0),0)</f>
        <v>3398029.7600531499</v>
      </c>
      <c r="E120" s="71">
        <f>IFERROR(VLOOKUP(B120,August!$A$6:$H$300,8,0),0)-F120</f>
        <v>1995260.2199999997</v>
      </c>
      <c r="F120" s="71">
        <f>IFERROR(VLOOKUP(B120,December!$A$6:$H$300,8,0),0)</f>
        <v>1437021.31</v>
      </c>
      <c r="H120" s="46">
        <v>58.081387026496586</v>
      </c>
      <c r="I120" s="46">
        <v>42.201656185844122</v>
      </c>
      <c r="J120" s="46">
        <v>100.28304321234071</v>
      </c>
      <c r="L120" s="46">
        <v>59.071779257701429</v>
      </c>
      <c r="M120" s="46">
        <v>41.758529301658626</v>
      </c>
      <c r="N120" s="46">
        <v>100.83030855936005</v>
      </c>
      <c r="P120" s="46">
        <v>58.983946980838056</v>
      </c>
      <c r="Q120" s="46">
        <v>38.913572737182797</v>
      </c>
      <c r="R120" s="46">
        <v>97.897519718020845</v>
      </c>
      <c r="T120" s="46">
        <f>IFERROR(IF(E120&gt;0,E120/D120*100,0),0)</f>
        <v>58.718150248595556</v>
      </c>
      <c r="U120" s="46">
        <f>IFERROR(IF(F120&gt;0,F120/D120*100,0),0)</f>
        <v>42.289838861726835</v>
      </c>
      <c r="V120" s="46">
        <f t="shared" si="33"/>
        <v>101.0079891103224</v>
      </c>
      <c r="X120" s="46">
        <f t="shared" si="27"/>
        <v>58.924625495711673</v>
      </c>
      <c r="Y120" s="46">
        <f t="shared" si="28"/>
        <v>40.987313633522753</v>
      </c>
      <c r="Z120" s="46">
        <f t="shared" si="29"/>
        <v>99.911939129234426</v>
      </c>
    </row>
    <row r="121" spans="2:26" ht="15">
      <c r="B121" s="49" t="s">
        <v>1548</v>
      </c>
      <c r="C121" s="45" t="s">
        <v>1549</v>
      </c>
      <c r="D121" s="72">
        <f>SUM(D118:D120)</f>
        <v>17745477.053423371</v>
      </c>
      <c r="E121" s="72">
        <f t="shared" ref="E121:F121" si="43">SUM(E118:E120)</f>
        <v>10101695.699999999</v>
      </c>
      <c r="F121" s="72">
        <f t="shared" si="43"/>
        <v>7358474.1600000001</v>
      </c>
      <c r="G121" s="42"/>
      <c r="H121" s="50">
        <v>56.179399105511628</v>
      </c>
      <c r="I121" s="50">
        <v>43.650695934783393</v>
      </c>
      <c r="J121" s="50">
        <v>99.830095040295021</v>
      </c>
      <c r="K121" s="42"/>
      <c r="L121" s="50">
        <v>58.805685721162781</v>
      </c>
      <c r="M121" s="50">
        <v>43.318132184505025</v>
      </c>
      <c r="N121" s="50">
        <v>102.12381790566781</v>
      </c>
      <c r="O121" s="42"/>
      <c r="P121" s="50">
        <v>56.274682671163156</v>
      </c>
      <c r="Q121" s="50">
        <v>41.241497733802476</v>
      </c>
      <c r="R121" s="50">
        <v>97.516180404965638</v>
      </c>
      <c r="S121" s="42"/>
      <c r="T121" s="50">
        <f>IFERROR(IF(E121&gt;0,E121/D121*100,0),0)</f>
        <v>56.925467089943517</v>
      </c>
      <c r="U121" s="50">
        <f>IFERROR(IF(F121&gt;0,F121/D121*100,0),0)</f>
        <v>41.466758756876807</v>
      </c>
      <c r="V121" s="50">
        <f t="shared" si="33"/>
        <v>98.392225846820324</v>
      </c>
      <c r="W121" s="42"/>
      <c r="X121" s="50">
        <f t="shared" si="27"/>
        <v>57.335278494089813</v>
      </c>
      <c r="Y121" s="50">
        <f t="shared" si="28"/>
        <v>42.008796225061438</v>
      </c>
      <c r="Z121" s="50">
        <f t="shared" si="29"/>
        <v>99.344074719151251</v>
      </c>
    </row>
    <row r="122" spans="2:26" ht="15">
      <c r="B122" s="44" t="s">
        <v>1550</v>
      </c>
      <c r="C122" s="45"/>
      <c r="D122" s="71"/>
      <c r="E122" s="71"/>
      <c r="F122" s="71"/>
      <c r="H122" s="46"/>
      <c r="I122" s="46"/>
      <c r="J122" s="46"/>
      <c r="L122" s="46"/>
      <c r="M122" s="46"/>
      <c r="N122" s="46"/>
      <c r="P122" s="46"/>
      <c r="Q122" s="46"/>
      <c r="R122" s="46"/>
      <c r="T122" s="46"/>
      <c r="U122" s="46"/>
      <c r="V122" s="46"/>
      <c r="X122" s="46"/>
      <c r="Y122" s="46"/>
      <c r="Z122" s="46"/>
    </row>
    <row r="123" spans="2:26" ht="15">
      <c r="B123" s="47" t="s">
        <v>143</v>
      </c>
      <c r="C123" s="47" t="s">
        <v>404</v>
      </c>
      <c r="D123" s="71">
        <f>IFERROR(VLOOKUP(B123,'1061(2023)'!$B$3:$I$297,8,0),0)</f>
        <v>17265.080688509996</v>
      </c>
      <c r="E123" s="71">
        <f>IFERROR(VLOOKUP(B123,August!$A$6:$H$300,8,0),0)-F123</f>
        <v>13607.899999999998</v>
      </c>
      <c r="F123" s="71">
        <f>IFERROR(VLOOKUP(B123,December!$A$6:$H$300,8,0),0)</f>
        <v>5175.79</v>
      </c>
      <c r="H123" s="46">
        <v>15.198573333333334</v>
      </c>
      <c r="I123" s="46">
        <v>4.0212266666666672</v>
      </c>
      <c r="J123" s="46">
        <v>19.219799999999999</v>
      </c>
      <c r="L123" s="46">
        <v>76.487149393112603</v>
      </c>
      <c r="M123" s="46">
        <v>13.772093529615436</v>
      </c>
      <c r="N123" s="46">
        <v>90.259242922728035</v>
      </c>
      <c r="P123" s="46">
        <v>72.476239538858522</v>
      </c>
      <c r="Q123" s="46">
        <v>26.299955448530987</v>
      </c>
      <c r="R123" s="46">
        <v>98.776194987389516</v>
      </c>
      <c r="T123" s="46">
        <f t="shared" ref="T123:T128" si="44">IFERROR(IF(E123&gt;0,E123/D123*100,0),0)</f>
        <v>78.817471203920462</v>
      </c>
      <c r="U123" s="46">
        <f t="shared" ref="U123:U128" si="45">IFERROR(IF(F123&gt;0,F123/D123*100,0),0)</f>
        <v>29.978371334485082</v>
      </c>
      <c r="V123" s="46">
        <f t="shared" si="33"/>
        <v>108.79584253840554</v>
      </c>
      <c r="X123" s="46">
        <f t="shared" si="27"/>
        <v>75.926953378630529</v>
      </c>
      <c r="Y123" s="46">
        <f t="shared" si="28"/>
        <v>23.350140104210499</v>
      </c>
      <c r="Z123" s="46">
        <f t="shared" si="29"/>
        <v>99.277093482841039</v>
      </c>
    </row>
    <row r="124" spans="2:26" ht="15">
      <c r="B124" s="47" t="s">
        <v>144</v>
      </c>
      <c r="C124" s="47" t="s">
        <v>405</v>
      </c>
      <c r="D124" s="71">
        <f>IFERROR(VLOOKUP(B124,'1061(2023)'!$B$3:$I$297,8,0),0)</f>
        <v>317998.60924349999</v>
      </c>
      <c r="E124" s="71">
        <f>IFERROR(VLOOKUP(B124,August!$A$6:$H$300,8,0),0)-F124</f>
        <v>183322.38</v>
      </c>
      <c r="F124" s="71">
        <f>IFERROR(VLOOKUP(B124,December!$A$6:$H$300,8,0),0)</f>
        <v>106605.87</v>
      </c>
      <c r="H124" s="46">
        <v>58.336871450843795</v>
      </c>
      <c r="I124" s="46">
        <v>37.727182123939393</v>
      </c>
      <c r="J124" s="46">
        <v>96.064053574783188</v>
      </c>
      <c r="L124" s="46">
        <v>60.568979690442184</v>
      </c>
      <c r="M124" s="46">
        <v>38.322286545862831</v>
      </c>
      <c r="N124" s="46">
        <v>98.891266236305015</v>
      </c>
      <c r="P124" s="46">
        <v>56.985914861151066</v>
      </c>
      <c r="Q124" s="46">
        <v>29.608869437475139</v>
      </c>
      <c r="R124" s="46">
        <v>86.594784298626209</v>
      </c>
      <c r="T124" s="46">
        <f t="shared" si="44"/>
        <v>57.648799293843823</v>
      </c>
      <c r="U124" s="46">
        <f t="shared" si="45"/>
        <v>33.524005106062916</v>
      </c>
      <c r="V124" s="46">
        <f t="shared" si="33"/>
        <v>91.172804399906738</v>
      </c>
      <c r="X124" s="46">
        <f t="shared" si="27"/>
        <v>58.401231281812358</v>
      </c>
      <c r="Y124" s="46">
        <f t="shared" si="28"/>
        <v>33.818387029800299</v>
      </c>
      <c r="Z124" s="46">
        <f t="shared" si="29"/>
        <v>92.219618311612649</v>
      </c>
    </row>
    <row r="125" spans="2:26" ht="15">
      <c r="B125" s="47" t="s">
        <v>141</v>
      </c>
      <c r="C125" s="47" t="s">
        <v>402</v>
      </c>
      <c r="D125" s="71">
        <f>IFERROR(VLOOKUP(B125,'1061(2023)'!$B$3:$I$297,8,0),0)</f>
        <v>605979.29527394997</v>
      </c>
      <c r="E125" s="71">
        <f>IFERROR(VLOOKUP(B125,August!$A$6:$H$300,8,0),0)-F125</f>
        <v>380247.52999999997</v>
      </c>
      <c r="F125" s="71">
        <f>IFERROR(VLOOKUP(B125,December!$A$6:$H$300,8,0),0)</f>
        <v>222881.82</v>
      </c>
      <c r="H125" s="46">
        <v>59.385422391577826</v>
      </c>
      <c r="I125" s="46">
        <v>37.850563462112213</v>
      </c>
      <c r="J125" s="46">
        <v>97.235985853690039</v>
      </c>
      <c r="L125" s="46">
        <v>63.932939641030373</v>
      </c>
      <c r="M125" s="46">
        <v>38.221621820569148</v>
      </c>
      <c r="N125" s="46">
        <v>102.15456146159951</v>
      </c>
      <c r="P125" s="46">
        <v>62.958392240150559</v>
      </c>
      <c r="Q125" s="46">
        <v>37.29666057307908</v>
      </c>
      <c r="R125" s="46">
        <v>100.25505281322964</v>
      </c>
      <c r="T125" s="46">
        <f t="shared" si="44"/>
        <v>62.749261066435999</v>
      </c>
      <c r="U125" s="46">
        <f t="shared" si="45"/>
        <v>36.780434866052644</v>
      </c>
      <c r="V125" s="46">
        <f t="shared" si="33"/>
        <v>99.529695932488636</v>
      </c>
      <c r="X125" s="46">
        <f t="shared" si="27"/>
        <v>63.213530982538977</v>
      </c>
      <c r="Y125" s="46">
        <f t="shared" si="28"/>
        <v>37.432905753233626</v>
      </c>
      <c r="Z125" s="46">
        <f t="shared" si="29"/>
        <v>100.64643673577261</v>
      </c>
    </row>
    <row r="126" spans="2:26" ht="15">
      <c r="B126" s="53" t="s">
        <v>142</v>
      </c>
      <c r="C126" s="47" t="s">
        <v>403</v>
      </c>
      <c r="D126" s="71">
        <f>IFERROR(VLOOKUP(B126,'1061(2023)'!$B$3:$I$297,8,0),0)</f>
        <v>2147107.0082879998</v>
      </c>
      <c r="E126" s="71">
        <f>IFERROR(VLOOKUP(B126,August!$A$6:$H$300,8,0),0)-F126</f>
        <v>1242696.77</v>
      </c>
      <c r="F126" s="71">
        <f>IFERROR(VLOOKUP(B126,December!$A$6:$H$300,8,0),0)</f>
        <v>870836.34</v>
      </c>
      <c r="H126" s="46">
        <v>59.133849069879275</v>
      </c>
      <c r="I126" s="46">
        <v>42.287898944338217</v>
      </c>
      <c r="J126" s="46">
        <v>101.42174801421748</v>
      </c>
      <c r="L126" s="46">
        <v>57.541478304765505</v>
      </c>
      <c r="M126" s="46">
        <v>42.016720800839508</v>
      </c>
      <c r="N126" s="46">
        <v>99.558199105605013</v>
      </c>
      <c r="P126" s="46">
        <v>58.656650172957335</v>
      </c>
      <c r="Q126" s="46">
        <v>41.178610458055509</v>
      </c>
      <c r="R126" s="46">
        <v>99.835260631012844</v>
      </c>
      <c r="T126" s="46">
        <f t="shared" si="44"/>
        <v>57.877728739326642</v>
      </c>
      <c r="U126" s="46">
        <f t="shared" si="45"/>
        <v>40.558590542460351</v>
      </c>
      <c r="V126" s="46">
        <f t="shared" si="33"/>
        <v>98.436319281786993</v>
      </c>
      <c r="X126" s="46">
        <f t="shared" si="27"/>
        <v>58.025285739016489</v>
      </c>
      <c r="Y126" s="46">
        <f t="shared" si="28"/>
        <v>41.251307267118456</v>
      </c>
      <c r="Z126" s="46">
        <f t="shared" si="29"/>
        <v>99.276593006134945</v>
      </c>
    </row>
    <row r="127" spans="2:26" ht="15">
      <c r="B127" s="47" t="s">
        <v>24</v>
      </c>
      <c r="C127" s="47" t="s">
        <v>25</v>
      </c>
      <c r="D127" s="71">
        <f>IFERROR(VLOOKUP(B127,'1061(2023)'!$B$3:$I$297,8,0),0)</f>
        <v>3450999.2283625198</v>
      </c>
      <c r="E127" s="71">
        <f>IFERROR(VLOOKUP(B127,August!$A$6:$H$300,8,0),0)-F127</f>
        <v>2014049.8</v>
      </c>
      <c r="F127" s="71">
        <f>IFERROR(VLOOKUP(B127,December!$A$6:$H$300,8,0),0)</f>
        <v>1315415.5900000001</v>
      </c>
      <c r="H127" s="46">
        <v>58.660661959770835</v>
      </c>
      <c r="I127" s="46">
        <v>41.977705850013287</v>
      </c>
      <c r="J127" s="46">
        <v>100.63836780978411</v>
      </c>
      <c r="L127" s="46">
        <v>60.97450522448927</v>
      </c>
      <c r="M127" s="46">
        <v>41.761958539551003</v>
      </c>
      <c r="N127" s="46">
        <v>102.73646376404028</v>
      </c>
      <c r="P127" s="46">
        <v>58.50611360713652</v>
      </c>
      <c r="Q127" s="46">
        <v>40.633435540309584</v>
      </c>
      <c r="R127" s="46">
        <v>99.139549147446104</v>
      </c>
      <c r="T127" s="46">
        <f t="shared" si="44"/>
        <v>58.361351791888275</v>
      </c>
      <c r="U127" s="46">
        <f t="shared" si="45"/>
        <v>38.116948250497224</v>
      </c>
      <c r="V127" s="46">
        <f t="shared" si="33"/>
        <v>96.478300042385499</v>
      </c>
      <c r="X127" s="46">
        <f t="shared" si="27"/>
        <v>59.280656874504693</v>
      </c>
      <c r="Y127" s="46">
        <f t="shared" si="28"/>
        <v>40.170780776785932</v>
      </c>
      <c r="Z127" s="46">
        <f t="shared" si="29"/>
        <v>99.451437651290632</v>
      </c>
    </row>
    <row r="128" spans="2:26" ht="15">
      <c r="B128" s="49" t="s">
        <v>1551</v>
      </c>
      <c r="C128" s="45" t="s">
        <v>1552</v>
      </c>
      <c r="D128" s="72">
        <f>SUM(D123:D127)</f>
        <v>6539349.2218564795</v>
      </c>
      <c r="E128" s="72">
        <f t="shared" ref="E128:F128" si="46">SUM(E123:E127)</f>
        <v>3833924.38</v>
      </c>
      <c r="F128" s="72">
        <f t="shared" si="46"/>
        <v>2520915.41</v>
      </c>
      <c r="G128" s="42"/>
      <c r="H128" s="50">
        <v>58.343425329722699</v>
      </c>
      <c r="I128" s="50">
        <v>41.042867329363411</v>
      </c>
      <c r="J128" s="50">
        <v>99.386292659086109</v>
      </c>
      <c r="K128" s="42"/>
      <c r="L128" s="50">
        <v>60.070379366354821</v>
      </c>
      <c r="M128" s="50">
        <v>41.271472653488388</v>
      </c>
      <c r="N128" s="50">
        <v>101.3418520198432</v>
      </c>
      <c r="O128" s="42"/>
      <c r="P128" s="50">
        <v>58.950675744331313</v>
      </c>
      <c r="Q128" s="50">
        <v>39.888093853783076</v>
      </c>
      <c r="R128" s="50">
        <v>98.838769598114396</v>
      </c>
      <c r="S128" s="42"/>
      <c r="T128" s="50">
        <f t="shared" si="44"/>
        <v>58.62853091230955</v>
      </c>
      <c r="U128" s="50">
        <f t="shared" si="45"/>
        <v>38.549943189673058</v>
      </c>
      <c r="V128" s="50">
        <f t="shared" si="33"/>
        <v>97.178474101982601</v>
      </c>
      <c r="W128" s="42"/>
      <c r="X128" s="50">
        <f t="shared" si="27"/>
        <v>59.216528674331897</v>
      </c>
      <c r="Y128" s="50">
        <f t="shared" si="28"/>
        <v>39.90316989898151</v>
      </c>
      <c r="Z128" s="50">
        <f t="shared" si="29"/>
        <v>99.119698573313414</v>
      </c>
    </row>
    <row r="129" spans="2:26" ht="15">
      <c r="B129" s="51" t="s">
        <v>1553</v>
      </c>
      <c r="C129" s="45"/>
      <c r="D129" s="71"/>
      <c r="E129" s="71"/>
      <c r="F129" s="71"/>
      <c r="H129" s="46"/>
      <c r="I129" s="46"/>
      <c r="J129" s="46"/>
      <c r="L129" s="46"/>
      <c r="M129" s="46"/>
      <c r="N129" s="46"/>
      <c r="P129" s="46"/>
      <c r="Q129" s="46"/>
      <c r="R129" s="46"/>
      <c r="T129" s="46"/>
      <c r="U129" s="46"/>
      <c r="V129" s="46"/>
      <c r="X129" s="46"/>
      <c r="Y129" s="46"/>
      <c r="Z129" s="46"/>
    </row>
    <row r="130" spans="2:26" ht="15">
      <c r="B130" s="47" t="s">
        <v>26</v>
      </c>
      <c r="C130" s="47" t="s">
        <v>27</v>
      </c>
      <c r="D130" s="71">
        <f>IFERROR(VLOOKUP(B130,'1061(2023)'!$B$3:$I$297,8,0),0)</f>
        <v>205899999.7074416</v>
      </c>
      <c r="E130" s="71">
        <f>IFERROR(VLOOKUP(B130,August!$A$6:$H$300,8,0),0)-F130</f>
        <v>104073600.81</v>
      </c>
      <c r="F130" s="71">
        <f>IFERROR(VLOOKUP(B130,December!$A$6:$H$300,8,0),0)</f>
        <v>81021224.189999998</v>
      </c>
      <c r="H130" s="46">
        <v>53.169720603701251</v>
      </c>
      <c r="I130" s="46">
        <v>46.301981492295923</v>
      </c>
      <c r="J130" s="46">
        <v>99.471702095997173</v>
      </c>
      <c r="L130" s="46">
        <v>55.018914543132816</v>
      </c>
      <c r="M130" s="46">
        <v>46.054195415829412</v>
      </c>
      <c r="N130" s="46">
        <v>101.07310995896222</v>
      </c>
      <c r="P130" s="46">
        <v>54.063935340954608</v>
      </c>
      <c r="Q130" s="46">
        <v>43.268791008986277</v>
      </c>
      <c r="R130" s="46">
        <v>97.332726349940884</v>
      </c>
      <c r="T130" s="46">
        <f t="shared" ref="T130:T149" si="47">IFERROR(IF(E130&gt;0,E130/D130*100,0),0)</f>
        <v>50.545702262202866</v>
      </c>
      <c r="U130" s="46">
        <f t="shared" ref="U130:U149" si="48">IFERROR(IF(F130&gt;0,F130/D130*100,0),0)</f>
        <v>39.349793251637259</v>
      </c>
      <c r="V130" s="46">
        <f t="shared" si="33"/>
        <v>89.895495513840132</v>
      </c>
      <c r="X130" s="46">
        <f t="shared" si="27"/>
        <v>53.20951738209677</v>
      </c>
      <c r="Y130" s="46">
        <f t="shared" si="28"/>
        <v>42.890926558817654</v>
      </c>
      <c r="Z130" s="46">
        <f t="shared" si="29"/>
        <v>96.100443940914417</v>
      </c>
    </row>
    <row r="131" spans="2:26" ht="15">
      <c r="B131" s="47" t="s">
        <v>147</v>
      </c>
      <c r="C131" s="47" t="s">
        <v>408</v>
      </c>
      <c r="D131" s="71">
        <f>IFERROR(VLOOKUP(B131,'1061(2023)'!$B$3:$I$297,8,0),0)</f>
        <v>38999961.888614357</v>
      </c>
      <c r="E131" s="71">
        <f>IFERROR(VLOOKUP(B131,August!$A$6:$H$300,8,0),0)-F131</f>
        <v>21088673.699999996</v>
      </c>
      <c r="F131" s="71">
        <f>IFERROR(VLOOKUP(B131,December!$A$6:$H$300,8,0),0)</f>
        <v>14592834.310000001</v>
      </c>
      <c r="H131" s="46">
        <v>54.091443977695164</v>
      </c>
      <c r="I131" s="46">
        <v>45.658173791821561</v>
      </c>
      <c r="J131" s="46">
        <v>99.749617769516732</v>
      </c>
      <c r="L131" s="46">
        <v>57.158969047621525</v>
      </c>
      <c r="M131" s="46">
        <v>45.478605214043114</v>
      </c>
      <c r="N131" s="46">
        <v>102.63757426166464</v>
      </c>
      <c r="P131" s="46">
        <v>54.493204003548122</v>
      </c>
      <c r="Q131" s="46">
        <v>39.202451318778998</v>
      </c>
      <c r="R131" s="46">
        <v>93.695655322327127</v>
      </c>
      <c r="T131" s="46">
        <f t="shared" si="47"/>
        <v>54.073575149201922</v>
      </c>
      <c r="U131" s="46">
        <f t="shared" si="48"/>
        <v>37.417560436796812</v>
      </c>
      <c r="V131" s="46">
        <f t="shared" si="33"/>
        <v>91.491135585998734</v>
      </c>
      <c r="X131" s="46">
        <f t="shared" si="27"/>
        <v>55.24191606679053</v>
      </c>
      <c r="Y131" s="46">
        <f t="shared" si="28"/>
        <v>40.69953898987297</v>
      </c>
      <c r="Z131" s="46">
        <f t="shared" si="29"/>
        <v>95.941455056663514</v>
      </c>
    </row>
    <row r="132" spans="2:26" ht="15">
      <c r="B132" s="47" t="s">
        <v>148</v>
      </c>
      <c r="C132" s="47" t="s">
        <v>409</v>
      </c>
      <c r="D132" s="71">
        <f>IFERROR(VLOOKUP(B132,'1061(2023)'!$B$3:$I$297,8,0),0)</f>
        <v>11596547.66387766</v>
      </c>
      <c r="E132" s="71">
        <f>IFERROR(VLOOKUP(B132,August!$A$6:$H$300,8,0),0)-F132</f>
        <v>6357208.9399999995</v>
      </c>
      <c r="F132" s="71">
        <f>IFERROR(VLOOKUP(B132,December!$A$6:$H$300,8,0),0)</f>
        <v>4214779.1500000004</v>
      </c>
      <c r="H132" s="46">
        <v>53.979535271906357</v>
      </c>
      <c r="I132" s="46">
        <v>44.387389029746714</v>
      </c>
      <c r="J132" s="46">
        <v>98.366924301653071</v>
      </c>
      <c r="L132" s="46">
        <v>63.851683406992542</v>
      </c>
      <c r="M132" s="46">
        <v>44.611068133108361</v>
      </c>
      <c r="N132" s="46">
        <v>108.4627515401009</v>
      </c>
      <c r="P132" s="46">
        <v>54.763626233352056</v>
      </c>
      <c r="Q132" s="46">
        <v>38.382785067486878</v>
      </c>
      <c r="R132" s="46">
        <v>93.146411300838935</v>
      </c>
      <c r="T132" s="46">
        <f t="shared" si="47"/>
        <v>54.819840561706215</v>
      </c>
      <c r="U132" s="46">
        <f t="shared" si="48"/>
        <v>36.345119876743212</v>
      </c>
      <c r="V132" s="46">
        <f t="shared" si="33"/>
        <v>91.164960438449427</v>
      </c>
      <c r="X132" s="46">
        <f t="shared" si="27"/>
        <v>57.811716734016933</v>
      </c>
      <c r="Y132" s="46">
        <f t="shared" si="28"/>
        <v>39.77965769244615</v>
      </c>
      <c r="Z132" s="46">
        <f t="shared" si="29"/>
        <v>97.591374426463076</v>
      </c>
    </row>
    <row r="133" spans="2:26" ht="15">
      <c r="B133" s="47" t="s">
        <v>149</v>
      </c>
      <c r="C133" s="47" t="s">
        <v>410</v>
      </c>
      <c r="D133" s="71">
        <f>IFERROR(VLOOKUP(B133,'1061(2023)'!$B$3:$I$297,8,0),0)</f>
        <v>12000000</v>
      </c>
      <c r="E133" s="71">
        <f>IFERROR(VLOOKUP(B133,August!$A$6:$H$300,8,0),0)-F133</f>
        <v>6689244.0800000001</v>
      </c>
      <c r="F133" s="71">
        <f>IFERROR(VLOOKUP(B133,December!$A$6:$H$300,8,0),0)</f>
        <v>4992360.5999999996</v>
      </c>
      <c r="H133" s="46">
        <v>55.187583638606831</v>
      </c>
      <c r="I133" s="46">
        <v>45.16096617310545</v>
      </c>
      <c r="J133" s="46">
        <v>100.34854981171227</v>
      </c>
      <c r="L133" s="46">
        <v>55.44032750453983</v>
      </c>
      <c r="M133" s="46">
        <v>44.569226498945028</v>
      </c>
      <c r="N133" s="46">
        <v>100.00955400348485</v>
      </c>
      <c r="P133" s="46">
        <v>55.947177786323699</v>
      </c>
      <c r="Q133" s="46">
        <v>43.474931830797694</v>
      </c>
      <c r="R133" s="46">
        <v>99.422109617121393</v>
      </c>
      <c r="T133" s="46">
        <f t="shared" si="47"/>
        <v>55.743700666666662</v>
      </c>
      <c r="U133" s="46">
        <f t="shared" si="48"/>
        <v>41.603004999999996</v>
      </c>
      <c r="V133" s="46">
        <f t="shared" si="33"/>
        <v>97.346705666666651</v>
      </c>
      <c r="X133" s="46">
        <f t="shared" si="27"/>
        <v>55.710401985843397</v>
      </c>
      <c r="Y133" s="46">
        <f t="shared" si="28"/>
        <v>43.215721109914234</v>
      </c>
      <c r="Z133" s="46">
        <f t="shared" si="29"/>
        <v>98.926123095757632</v>
      </c>
    </row>
    <row r="134" spans="2:26" ht="15">
      <c r="B134" s="47" t="s">
        <v>150</v>
      </c>
      <c r="C134" s="47" t="s">
        <v>411</v>
      </c>
      <c r="D134" s="71">
        <f>IFERROR(VLOOKUP(B134,'1061(2023)'!$B$3:$I$297,8,0),0)</f>
        <v>63808066.028841794</v>
      </c>
      <c r="E134" s="71">
        <f>IFERROR(VLOOKUP(B134,August!$A$6:$H$300,8,0),0)-F134</f>
        <v>29677827.530000005</v>
      </c>
      <c r="F134" s="71">
        <f>IFERROR(VLOOKUP(B134,December!$A$6:$H$300,8,0),0)</f>
        <v>23166084.489999998</v>
      </c>
      <c r="H134" s="46">
        <v>52.997353541757434</v>
      </c>
      <c r="I134" s="46">
        <v>45.499090351323972</v>
      </c>
      <c r="J134" s="46">
        <v>98.496443893081405</v>
      </c>
      <c r="L134" s="46">
        <v>52.70120855398055</v>
      </c>
      <c r="M134" s="46">
        <v>44.280376798656619</v>
      </c>
      <c r="N134" s="46">
        <v>96.981585352637168</v>
      </c>
      <c r="P134" s="46">
        <v>52.870609278399016</v>
      </c>
      <c r="Q134" s="46">
        <v>42.542181378399782</v>
      </c>
      <c r="R134" s="46">
        <v>95.412790656798791</v>
      </c>
      <c r="T134" s="46">
        <f t="shared" si="47"/>
        <v>46.511090802509784</v>
      </c>
      <c r="U134" s="46">
        <f t="shared" si="48"/>
        <v>36.30588722047888</v>
      </c>
      <c r="V134" s="46">
        <f t="shared" si="33"/>
        <v>82.816978022988664</v>
      </c>
      <c r="X134" s="46">
        <f t="shared" si="27"/>
        <v>50.694302878296448</v>
      </c>
      <c r="Y134" s="46">
        <f t="shared" si="28"/>
        <v>41.042815132511762</v>
      </c>
      <c r="Z134" s="46">
        <f t="shared" si="29"/>
        <v>91.737118010808217</v>
      </c>
    </row>
    <row r="135" spans="2:26" ht="15">
      <c r="B135" s="47" t="s">
        <v>151</v>
      </c>
      <c r="C135" s="47" t="s">
        <v>412</v>
      </c>
      <c r="D135" s="71">
        <f>IFERROR(VLOOKUP(B135,'1061(2023)'!$B$3:$I$297,8,0),0)</f>
        <v>5710693.4727785597</v>
      </c>
      <c r="E135" s="71">
        <f>IFERROR(VLOOKUP(B135,August!$A$6:$H$300,8,0),0)-F135</f>
        <v>2491591.5299999998</v>
      </c>
      <c r="F135" s="71">
        <f>IFERROR(VLOOKUP(B135,December!$A$6:$H$300,8,0),0)</f>
        <v>1782254.31</v>
      </c>
      <c r="H135" s="46">
        <v>55.61530613852382</v>
      </c>
      <c r="I135" s="46">
        <v>43.70619160581834</v>
      </c>
      <c r="J135" s="46">
        <v>99.321497744342167</v>
      </c>
      <c r="L135" s="46">
        <v>54.379358682882042</v>
      </c>
      <c r="M135" s="46">
        <v>41.891263240908202</v>
      </c>
      <c r="N135" s="46">
        <v>96.270621923790245</v>
      </c>
      <c r="P135" s="46">
        <v>43.752773232568302</v>
      </c>
      <c r="Q135" s="46">
        <v>31.98353908505112</v>
      </c>
      <c r="R135" s="46">
        <v>75.736312317619422</v>
      </c>
      <c r="T135" s="46">
        <f t="shared" si="47"/>
        <v>43.630279612743891</v>
      </c>
      <c r="U135" s="46">
        <f t="shared" si="48"/>
        <v>31.209069765266833</v>
      </c>
      <c r="V135" s="46">
        <f t="shared" si="33"/>
        <v>74.839349378010724</v>
      </c>
      <c r="X135" s="46">
        <f t="shared" si="27"/>
        <v>47.254137176064745</v>
      </c>
      <c r="Y135" s="46">
        <f t="shared" si="28"/>
        <v>35.027957363742054</v>
      </c>
      <c r="Z135" s="46">
        <f t="shared" si="29"/>
        <v>82.282094539806806</v>
      </c>
    </row>
    <row r="136" spans="2:26" ht="15">
      <c r="B136" s="53" t="s">
        <v>160</v>
      </c>
      <c r="C136" s="47" t="s">
        <v>421</v>
      </c>
      <c r="D136" s="71">
        <f>IFERROR(VLOOKUP(B136,'1061(2023)'!$B$3:$I$297,8,0),0)</f>
        <v>41236226</v>
      </c>
      <c r="E136" s="71">
        <f>IFERROR(VLOOKUP(B136,August!$A$6:$H$300,8,0),0)-F136</f>
        <v>22017069.02</v>
      </c>
      <c r="F136" s="71">
        <f>IFERROR(VLOOKUP(B136,December!$A$6:$H$300,8,0),0)</f>
        <v>19464837.620000001</v>
      </c>
      <c r="H136" s="46">
        <v>53.132006913928564</v>
      </c>
      <c r="I136" s="46">
        <v>46.564171648029237</v>
      </c>
      <c r="J136" s="46">
        <v>99.696178561957794</v>
      </c>
      <c r="L136" s="46">
        <v>38.637826982142862</v>
      </c>
      <c r="M136" s="46">
        <v>33.107273571428571</v>
      </c>
      <c r="N136" s="46">
        <v>71.745100553571433</v>
      </c>
      <c r="P136" s="46">
        <v>38.53593945762713</v>
      </c>
      <c r="Q136" s="46">
        <v>31.471772135593216</v>
      </c>
      <c r="R136" s="46">
        <v>70.00771159322035</v>
      </c>
      <c r="T136" s="46">
        <f t="shared" si="47"/>
        <v>53.392541354293677</v>
      </c>
      <c r="U136" s="46">
        <f t="shared" si="48"/>
        <v>47.203247018774228</v>
      </c>
      <c r="V136" s="46">
        <f t="shared" si="33"/>
        <v>100.5957883730679</v>
      </c>
      <c r="X136" s="46">
        <f t="shared" ref="X136:X199" si="49">AVERAGE(L136,P136,T136)</f>
        <v>43.522102598021227</v>
      </c>
      <c r="Y136" s="46">
        <f t="shared" ref="Y136:Y199" si="50">AVERAGE(M136,Q136,U136)</f>
        <v>37.260764241932009</v>
      </c>
      <c r="Z136" s="46">
        <f t="shared" ref="Z136:Z199" si="51">AVERAGE(N136,R136,V136)</f>
        <v>80.782866839953229</v>
      </c>
    </row>
    <row r="137" spans="2:26" ht="15">
      <c r="B137" s="47" t="s">
        <v>28</v>
      </c>
      <c r="C137" s="47" t="s">
        <v>29</v>
      </c>
      <c r="D137" s="71">
        <f>IFERROR(VLOOKUP(B137,'1061(2023)'!$B$3:$I$297,8,0),0)</f>
        <v>132155.71896673</v>
      </c>
      <c r="E137" s="71">
        <f>IFERROR(VLOOKUP(B137,August!$A$6:$H$300,8,0),0)-F137</f>
        <v>77006.27</v>
      </c>
      <c r="F137" s="71">
        <f>IFERROR(VLOOKUP(B137,December!$A$6:$H$300,8,0),0)</f>
        <v>46990.17</v>
      </c>
      <c r="H137" s="46">
        <v>51.001153978910871</v>
      </c>
      <c r="I137" s="46">
        <v>35.767702857549224</v>
      </c>
      <c r="J137" s="46">
        <v>86.768856836460088</v>
      </c>
      <c r="L137" s="46">
        <v>22.408185222566612</v>
      </c>
      <c r="M137" s="46">
        <v>16.135012181523191</v>
      </c>
      <c r="N137" s="46">
        <v>38.543197404089803</v>
      </c>
      <c r="P137" s="46">
        <v>30.972397146710364</v>
      </c>
      <c r="Q137" s="46">
        <v>12.266978723834733</v>
      </c>
      <c r="R137" s="46">
        <v>43.239375870545096</v>
      </c>
      <c r="T137" s="46">
        <f t="shared" si="47"/>
        <v>58.26934362135794</v>
      </c>
      <c r="U137" s="46">
        <f t="shared" si="48"/>
        <v>35.556667821412788</v>
      </c>
      <c r="V137" s="46">
        <f t="shared" si="33"/>
        <v>93.826011442770721</v>
      </c>
      <c r="X137" s="46">
        <f t="shared" si="49"/>
        <v>37.216641996878309</v>
      </c>
      <c r="Y137" s="46">
        <f t="shared" si="50"/>
        <v>21.319552908923569</v>
      </c>
      <c r="Z137" s="46">
        <f t="shared" si="51"/>
        <v>58.536194905801871</v>
      </c>
    </row>
    <row r="138" spans="2:26" ht="15">
      <c r="B138" s="47" t="s">
        <v>152</v>
      </c>
      <c r="C138" s="47" t="s">
        <v>413</v>
      </c>
      <c r="D138" s="71">
        <f>IFERROR(VLOOKUP(B138,'1061(2023)'!$B$3:$I$297,8,0),0)</f>
        <v>70000000</v>
      </c>
      <c r="E138" s="71">
        <f>IFERROR(VLOOKUP(B138,August!$A$6:$H$300,8,0),0)-F138</f>
        <v>33406720.66</v>
      </c>
      <c r="F138" s="71">
        <f>IFERROR(VLOOKUP(B138,December!$A$6:$H$300,8,0),0)</f>
        <v>25242644.870000001</v>
      </c>
      <c r="H138" s="46">
        <v>53.706679112077929</v>
      </c>
      <c r="I138" s="46">
        <v>45.858374878347021</v>
      </c>
      <c r="J138" s="46">
        <v>99.565053990424957</v>
      </c>
      <c r="L138" s="46">
        <v>54.932152442269064</v>
      </c>
      <c r="M138" s="46">
        <v>45.180442502888127</v>
      </c>
      <c r="N138" s="46">
        <v>100.11259494515718</v>
      </c>
      <c r="P138" s="46">
        <v>44.220912985714286</v>
      </c>
      <c r="Q138" s="46">
        <v>34.21713042857143</v>
      </c>
      <c r="R138" s="46">
        <v>78.438043414285715</v>
      </c>
      <c r="T138" s="46">
        <f t="shared" si="47"/>
        <v>47.723886657142856</v>
      </c>
      <c r="U138" s="46">
        <f t="shared" si="48"/>
        <v>36.060921242857148</v>
      </c>
      <c r="V138" s="46">
        <f t="shared" si="33"/>
        <v>83.784807900000004</v>
      </c>
      <c r="X138" s="46">
        <f t="shared" si="49"/>
        <v>48.958984028375404</v>
      </c>
      <c r="Y138" s="46">
        <f t="shared" si="50"/>
        <v>38.486164724772237</v>
      </c>
      <c r="Z138" s="46">
        <f t="shared" si="51"/>
        <v>87.445148753147635</v>
      </c>
    </row>
    <row r="139" spans="2:26" ht="15">
      <c r="B139" s="47" t="s">
        <v>145</v>
      </c>
      <c r="C139" s="47" t="s">
        <v>406</v>
      </c>
      <c r="D139" s="71">
        <f>IFERROR(VLOOKUP(B139,'1061(2023)'!$B$3:$I$297,8,0),0)</f>
        <v>8700000</v>
      </c>
      <c r="E139" s="71">
        <f>IFERROR(VLOOKUP(B139,August!$A$6:$H$300,8,0),0)-F139</f>
        <v>4633382.6100000003</v>
      </c>
      <c r="F139" s="71">
        <f>IFERROR(VLOOKUP(B139,December!$A$6:$H$300,8,0),0)</f>
        <v>3475969.84</v>
      </c>
      <c r="H139" s="46">
        <v>52.212616327295102</v>
      </c>
      <c r="I139" s="46">
        <v>44.570029145820271</v>
      </c>
      <c r="J139" s="46">
        <v>96.782645473115366</v>
      </c>
      <c r="L139" s="46">
        <v>30.632323570900908</v>
      </c>
      <c r="M139" s="46">
        <v>24.410773268119499</v>
      </c>
      <c r="N139" s="46">
        <v>55.043096839020407</v>
      </c>
      <c r="P139" s="46">
        <v>51.80542642424242</v>
      </c>
      <c r="Q139" s="46">
        <v>38.895776727272732</v>
      </c>
      <c r="R139" s="46">
        <v>90.701203151515159</v>
      </c>
      <c r="T139" s="46">
        <f t="shared" si="47"/>
        <v>53.257271379310346</v>
      </c>
      <c r="U139" s="46">
        <f t="shared" si="48"/>
        <v>39.953676321839076</v>
      </c>
      <c r="V139" s="46">
        <f t="shared" ref="V139:V201" si="52">T139+U139</f>
        <v>93.210947701149422</v>
      </c>
      <c r="X139" s="46">
        <f t="shared" si="49"/>
        <v>45.231673791484553</v>
      </c>
      <c r="Y139" s="46">
        <f t="shared" si="50"/>
        <v>34.420075439077102</v>
      </c>
      <c r="Z139" s="46">
        <f t="shared" si="51"/>
        <v>79.651749230561663</v>
      </c>
    </row>
    <row r="140" spans="2:26" ht="15">
      <c r="B140" s="47" t="s">
        <v>153</v>
      </c>
      <c r="C140" s="47" t="s">
        <v>414</v>
      </c>
      <c r="D140" s="71">
        <f>IFERROR(VLOOKUP(B140,'1061(2023)'!$B$3:$I$297,8,0),0)</f>
        <v>8666460.2374372203</v>
      </c>
      <c r="E140" s="71">
        <f>IFERROR(VLOOKUP(B140,August!$A$6:$H$300,8,0),0)-F140</f>
        <v>4605161.67</v>
      </c>
      <c r="F140" s="71">
        <f>IFERROR(VLOOKUP(B140,December!$A$6:$H$300,8,0),0)</f>
        <v>3546464.6</v>
      </c>
      <c r="H140" s="46">
        <v>53.510058076923087</v>
      </c>
      <c r="I140" s="46">
        <v>45.713201923076923</v>
      </c>
      <c r="J140" s="46">
        <v>99.22326000000001</v>
      </c>
      <c r="L140" s="46">
        <v>54.069777273177522</v>
      </c>
      <c r="M140" s="46">
        <v>45.640050558203235</v>
      </c>
      <c r="N140" s="46">
        <v>99.70982783138075</v>
      </c>
      <c r="P140" s="46">
        <v>53.826714903537976</v>
      </c>
      <c r="Q140" s="46">
        <v>45.741395701983571</v>
      </c>
      <c r="R140" s="46">
        <v>99.568110605521554</v>
      </c>
      <c r="T140" s="46">
        <f t="shared" si="47"/>
        <v>53.137746482776258</v>
      </c>
      <c r="U140" s="46">
        <f t="shared" si="48"/>
        <v>40.921720089132187</v>
      </c>
      <c r="V140" s="46">
        <f t="shared" si="52"/>
        <v>94.059466571908445</v>
      </c>
      <c r="X140" s="46">
        <f t="shared" si="49"/>
        <v>53.678079553163919</v>
      </c>
      <c r="Y140" s="46">
        <f t="shared" si="50"/>
        <v>44.101055449772993</v>
      </c>
      <c r="Z140" s="46">
        <f t="shared" si="51"/>
        <v>97.779135002936911</v>
      </c>
    </row>
    <row r="141" spans="2:26" ht="15">
      <c r="B141" s="47" t="s">
        <v>146</v>
      </c>
      <c r="C141" s="47" t="s">
        <v>407</v>
      </c>
      <c r="D141" s="71">
        <f>IFERROR(VLOOKUP(B141,'1061(2023)'!$B$3:$I$297,8,0),0)</f>
        <v>45054489.150460549</v>
      </c>
      <c r="E141" s="71">
        <f>IFERROR(VLOOKUP(B141,August!$A$6:$H$300,8,0),0)-F141</f>
        <v>25685551.23</v>
      </c>
      <c r="F141" s="71">
        <f>IFERROR(VLOOKUP(B141,December!$A$6:$H$300,8,0),0)</f>
        <v>20757578.239999998</v>
      </c>
      <c r="H141" s="46">
        <v>57.649084700257028</v>
      </c>
      <c r="I141" s="46">
        <v>50.9398156453992</v>
      </c>
      <c r="J141" s="46">
        <v>108.58890034565623</v>
      </c>
      <c r="L141" s="46">
        <v>45.148076959937463</v>
      </c>
      <c r="M141" s="46">
        <v>36.937926797160756</v>
      </c>
      <c r="N141" s="46">
        <v>82.086003757098212</v>
      </c>
      <c r="P141" s="46">
        <v>56.971713617864182</v>
      </c>
      <c r="Q141" s="46">
        <v>45.536838593985443</v>
      </c>
      <c r="R141" s="46">
        <v>102.50855221184963</v>
      </c>
      <c r="T141" s="46">
        <f t="shared" si="47"/>
        <v>57.009971069081459</v>
      </c>
      <c r="U141" s="46">
        <f t="shared" si="48"/>
        <v>46.072164242456651</v>
      </c>
      <c r="V141" s="46">
        <f t="shared" si="52"/>
        <v>103.08213531153811</v>
      </c>
      <c r="X141" s="46">
        <f t="shared" si="49"/>
        <v>53.043253882294358</v>
      </c>
      <c r="Y141" s="46">
        <f t="shared" si="50"/>
        <v>42.848976544534288</v>
      </c>
      <c r="Z141" s="46">
        <f t="shared" si="51"/>
        <v>95.892230426828647</v>
      </c>
    </row>
    <row r="142" spans="2:26" ht="15">
      <c r="B142" s="47" t="s">
        <v>154</v>
      </c>
      <c r="C142" s="47" t="s">
        <v>415</v>
      </c>
      <c r="D142" s="71">
        <f>IFERROR(VLOOKUP(B142,'1061(2023)'!$B$3:$I$297,8,0),0)</f>
        <v>19492120.125764519</v>
      </c>
      <c r="E142" s="71">
        <f>IFERROR(VLOOKUP(B142,August!$A$6:$H$300,8,0),0)-F142</f>
        <v>10326212.550000001</v>
      </c>
      <c r="F142" s="71">
        <f>IFERROR(VLOOKUP(B142,December!$A$6:$H$300,8,0),0)</f>
        <v>7666801.7300000004</v>
      </c>
      <c r="H142" s="46">
        <v>52.949378174251841</v>
      </c>
      <c r="I142" s="46">
        <v>47.020383702352838</v>
      </c>
      <c r="J142" s="46">
        <v>99.969761876604679</v>
      </c>
      <c r="L142" s="46">
        <v>76.129585953366814</v>
      </c>
      <c r="M142" s="46">
        <v>46.726160451846468</v>
      </c>
      <c r="N142" s="46">
        <v>122.85574640521328</v>
      </c>
      <c r="P142" s="46">
        <v>53.174141808252685</v>
      </c>
      <c r="Q142" s="46">
        <v>43.312216537664092</v>
      </c>
      <c r="R142" s="46">
        <v>96.486358345916784</v>
      </c>
      <c r="T142" s="46">
        <f t="shared" si="47"/>
        <v>52.976343688498517</v>
      </c>
      <c r="U142" s="46">
        <f t="shared" si="48"/>
        <v>39.33282619095953</v>
      </c>
      <c r="V142" s="46">
        <f t="shared" si="52"/>
        <v>92.30916987945804</v>
      </c>
      <c r="X142" s="46">
        <f t="shared" si="49"/>
        <v>60.760023816705996</v>
      </c>
      <c r="Y142" s="46">
        <f t="shared" si="50"/>
        <v>43.123734393490032</v>
      </c>
      <c r="Z142" s="46">
        <f t="shared" si="51"/>
        <v>103.88375821019604</v>
      </c>
    </row>
    <row r="143" spans="2:26" ht="15">
      <c r="B143" s="47" t="s">
        <v>155</v>
      </c>
      <c r="C143" s="47" t="s">
        <v>416</v>
      </c>
      <c r="D143" s="71">
        <f>IFERROR(VLOOKUP(B143,'1061(2023)'!$B$3:$I$297,8,0),0)</f>
        <v>20539795.687250309</v>
      </c>
      <c r="E143" s="71">
        <f>IFERROR(VLOOKUP(B143,August!$A$6:$H$300,8,0),0)-F143</f>
        <v>10893226.539999999</v>
      </c>
      <c r="F143" s="71">
        <f>IFERROR(VLOOKUP(B143,December!$A$6:$H$300,8,0),0)</f>
        <v>7772190.71</v>
      </c>
      <c r="H143" s="46">
        <v>52.850645629139073</v>
      </c>
      <c r="I143" s="46">
        <v>46.626452450331129</v>
      </c>
      <c r="J143" s="46">
        <v>99.47709807947021</v>
      </c>
      <c r="L143" s="46">
        <v>56.273742908977496</v>
      </c>
      <c r="M143" s="46">
        <v>46.570072328632826</v>
      </c>
      <c r="N143" s="46">
        <v>102.84381523761033</v>
      </c>
      <c r="P143" s="46">
        <v>53.307294182697603</v>
      </c>
      <c r="Q143" s="46">
        <v>43.325762371167471</v>
      </c>
      <c r="R143" s="46">
        <v>96.633056553865075</v>
      </c>
      <c r="T143" s="46">
        <f t="shared" si="47"/>
        <v>53.034736595562947</v>
      </c>
      <c r="U143" s="46">
        <f t="shared" si="48"/>
        <v>37.839669042202019</v>
      </c>
      <c r="V143" s="46">
        <f t="shared" si="52"/>
        <v>90.874405637764966</v>
      </c>
      <c r="X143" s="46">
        <f t="shared" si="49"/>
        <v>54.205257895746023</v>
      </c>
      <c r="Y143" s="46">
        <f t="shared" si="50"/>
        <v>42.57850124733411</v>
      </c>
      <c r="Z143" s="46">
        <f t="shared" si="51"/>
        <v>96.783759143080104</v>
      </c>
    </row>
    <row r="144" spans="2:26" ht="15">
      <c r="B144" s="47" t="s">
        <v>156</v>
      </c>
      <c r="C144" s="47" t="s">
        <v>417</v>
      </c>
      <c r="D144" s="71">
        <f>IFERROR(VLOOKUP(B144,'1061(2023)'!$B$3:$I$297,8,0),0)</f>
        <v>60995212.637659758</v>
      </c>
      <c r="E144" s="71">
        <f>IFERROR(VLOOKUP(B144,August!$A$6:$H$300,8,0),0)-F144</f>
        <v>32695971.520000003</v>
      </c>
      <c r="F144" s="71">
        <f>IFERROR(VLOOKUP(B144,December!$A$6:$H$300,8,0),0)</f>
        <v>24613316.789999999</v>
      </c>
      <c r="H144" s="46">
        <v>53.363836971046766</v>
      </c>
      <c r="I144" s="46">
        <v>46.395377327394215</v>
      </c>
      <c r="J144" s="46">
        <v>99.75921429844098</v>
      </c>
      <c r="L144" s="46">
        <v>60.214897960879796</v>
      </c>
      <c r="M144" s="46">
        <v>46.135624929038514</v>
      </c>
      <c r="N144" s="46">
        <v>106.35052288991831</v>
      </c>
      <c r="P144" s="46">
        <v>53.834950482101853</v>
      </c>
      <c r="Q144" s="46">
        <v>41.855324096612705</v>
      </c>
      <c r="R144" s="46">
        <v>95.690274578714565</v>
      </c>
      <c r="T144" s="46">
        <f t="shared" si="47"/>
        <v>53.604160238327957</v>
      </c>
      <c r="U144" s="46">
        <f t="shared" si="48"/>
        <v>40.352866603178633</v>
      </c>
      <c r="V144" s="46">
        <f t="shared" si="52"/>
        <v>93.95702684150659</v>
      </c>
      <c r="X144" s="46">
        <f t="shared" si="49"/>
        <v>55.884669560436528</v>
      </c>
      <c r="Y144" s="46">
        <f t="shared" si="50"/>
        <v>42.781271876276612</v>
      </c>
      <c r="Z144" s="46">
        <f t="shared" si="51"/>
        <v>98.665941436713169</v>
      </c>
    </row>
    <row r="145" spans="2:27" ht="15">
      <c r="B145" s="47" t="s">
        <v>157</v>
      </c>
      <c r="C145" s="47" t="s">
        <v>418</v>
      </c>
      <c r="D145" s="71">
        <f>IFERROR(VLOOKUP(B145,'1061(2023)'!$B$3:$I$297,8,0),0)</f>
        <v>26000000</v>
      </c>
      <c r="E145" s="71">
        <f>IFERROR(VLOOKUP(B145,August!$A$6:$H$300,8,0),0)-F145</f>
        <v>13981114.290000001</v>
      </c>
      <c r="F145" s="71">
        <f>IFERROR(VLOOKUP(B145,December!$A$6:$H$300,8,0),0)</f>
        <v>11987231.029999999</v>
      </c>
      <c r="H145" s="46">
        <v>53.540317531914894</v>
      </c>
      <c r="I145" s="46">
        <v>45.773146127659572</v>
      </c>
      <c r="J145" s="46">
        <v>99.313463659574467</v>
      </c>
      <c r="L145" s="46">
        <v>57.027927659574473</v>
      </c>
      <c r="M145" s="46">
        <v>45.525574936170209</v>
      </c>
      <c r="N145" s="46">
        <v>102.55350259574467</v>
      </c>
      <c r="P145" s="46">
        <v>53.609982973048091</v>
      </c>
      <c r="Q145" s="46">
        <v>42.722877678187764</v>
      </c>
      <c r="R145" s="46">
        <v>96.332860651235848</v>
      </c>
      <c r="T145" s="46">
        <f t="shared" si="47"/>
        <v>53.773516500000007</v>
      </c>
      <c r="U145" s="46">
        <f t="shared" si="48"/>
        <v>46.104734730769223</v>
      </c>
      <c r="V145" s="46">
        <f t="shared" si="52"/>
        <v>99.878251230769223</v>
      </c>
      <c r="X145" s="46">
        <f t="shared" si="49"/>
        <v>54.803809044207526</v>
      </c>
      <c r="Y145" s="46">
        <f t="shared" si="50"/>
        <v>44.784395781709065</v>
      </c>
      <c r="Z145" s="46">
        <f t="shared" si="51"/>
        <v>99.588204825916591</v>
      </c>
    </row>
    <row r="146" spans="2:27" ht="15">
      <c r="B146" s="47" t="s">
        <v>2</v>
      </c>
      <c r="C146" s="47" t="s">
        <v>3</v>
      </c>
      <c r="D146" s="71">
        <f>IFERROR(VLOOKUP(B146,'1061(2023)'!$B$3:$I$297,8,0),0)</f>
        <v>85599857.725666046</v>
      </c>
      <c r="E146" s="71">
        <f>IFERROR(VLOOKUP(B146,August!$A$6:$H$300,8,0),0)-F146</f>
        <v>46295841.669999994</v>
      </c>
      <c r="F146" s="71">
        <f>IFERROR(VLOOKUP(B146,December!$A$6:$H$300,8,0),0)</f>
        <v>30562568.539999999</v>
      </c>
      <c r="H146" s="46">
        <v>53.627643585209007</v>
      </c>
      <c r="I146" s="46">
        <v>46.029550900321539</v>
      </c>
      <c r="J146" s="46">
        <v>99.657194485530539</v>
      </c>
      <c r="L146" s="46">
        <v>57.043725152225434</v>
      </c>
      <c r="M146" s="46">
        <v>45.765251262783828</v>
      </c>
      <c r="N146" s="46">
        <v>102.80897641500925</v>
      </c>
      <c r="P146" s="46">
        <v>54.435389590528679</v>
      </c>
      <c r="Q146" s="46">
        <v>43.415926418302959</v>
      </c>
      <c r="R146" s="46">
        <v>97.851316008831645</v>
      </c>
      <c r="T146" s="46">
        <f t="shared" si="47"/>
        <v>54.084017076723214</v>
      </c>
      <c r="U146" s="46">
        <f t="shared" si="48"/>
        <v>35.703994553294912</v>
      </c>
      <c r="V146" s="46">
        <f t="shared" si="52"/>
        <v>89.788011630018133</v>
      </c>
      <c r="X146" s="46">
        <f t="shared" si="49"/>
        <v>55.187710606492452</v>
      </c>
      <c r="Y146" s="46">
        <f t="shared" si="50"/>
        <v>41.628390744793897</v>
      </c>
      <c r="Z146" s="46">
        <f t="shared" si="51"/>
        <v>96.816101351286349</v>
      </c>
    </row>
    <row r="147" spans="2:27" ht="15">
      <c r="B147" s="47" t="s">
        <v>158</v>
      </c>
      <c r="C147" s="47" t="s">
        <v>419</v>
      </c>
      <c r="D147" s="71">
        <f>IFERROR(VLOOKUP(B147,'1061(2023)'!$B$3:$I$297,8,0),0)</f>
        <v>76249302.700241804</v>
      </c>
      <c r="E147" s="71">
        <f>IFERROR(VLOOKUP(B147,August!$A$6:$H$300,8,0),0)-F147</f>
        <v>40725990.799999997</v>
      </c>
      <c r="F147" s="71">
        <f>IFERROR(VLOOKUP(B147,December!$A$6:$H$300,8,0),0)</f>
        <v>33543970.809999999</v>
      </c>
      <c r="H147" s="46">
        <v>53.502464080000003</v>
      </c>
      <c r="I147" s="46">
        <v>46.407109920000003</v>
      </c>
      <c r="J147" s="46">
        <v>99.909574000000006</v>
      </c>
      <c r="L147" s="46">
        <v>72.558350688383712</v>
      </c>
      <c r="M147" s="46">
        <v>46.250437135510992</v>
      </c>
      <c r="N147" s="46">
        <v>118.8087878238947</v>
      </c>
      <c r="P147" s="46">
        <v>51.429077331014184</v>
      </c>
      <c r="Q147" s="46">
        <v>40.669640732075905</v>
      </c>
      <c r="R147" s="46">
        <v>92.098718063090089</v>
      </c>
      <c r="T147" s="46">
        <f t="shared" si="47"/>
        <v>53.411623920163201</v>
      </c>
      <c r="U147" s="46">
        <f t="shared" si="48"/>
        <v>43.99249517319668</v>
      </c>
      <c r="V147" s="46">
        <f t="shared" si="52"/>
        <v>97.404119093359881</v>
      </c>
      <c r="X147" s="46">
        <f t="shared" si="49"/>
        <v>59.133017313187032</v>
      </c>
      <c r="Y147" s="46">
        <f t="shared" si="50"/>
        <v>43.637524346927854</v>
      </c>
      <c r="Z147" s="46">
        <f t="shared" si="51"/>
        <v>102.77054166011489</v>
      </c>
    </row>
    <row r="148" spans="2:27" ht="15">
      <c r="B148" s="47" t="s">
        <v>159</v>
      </c>
      <c r="C148" s="47" t="s">
        <v>420</v>
      </c>
      <c r="D148" s="71">
        <f>IFERROR(VLOOKUP(B148,'1061(2023)'!$B$3:$I$297,8,0),0)</f>
        <v>62499703.92138686</v>
      </c>
      <c r="E148" s="71">
        <f>IFERROR(VLOOKUP(B148,August!$A$6:$H$300,8,0),0)-F148</f>
        <v>33602674.890000001</v>
      </c>
      <c r="F148" s="71">
        <f>IFERROR(VLOOKUP(B148,December!$A$6:$H$300,8,0),0)</f>
        <v>27511141.449999999</v>
      </c>
      <c r="H148" s="46">
        <v>52.91088027586207</v>
      </c>
      <c r="I148" s="46">
        <v>46.647002310344824</v>
      </c>
      <c r="J148" s="46">
        <v>99.557882586206887</v>
      </c>
      <c r="L148" s="46">
        <v>54.58546941620066</v>
      </c>
      <c r="M148" s="46">
        <v>46.221100181977135</v>
      </c>
      <c r="N148" s="46">
        <v>100.80656959817779</v>
      </c>
      <c r="P148" s="46">
        <v>53.686761676945494</v>
      </c>
      <c r="Q148" s="46">
        <v>45.541251319832419</v>
      </c>
      <c r="R148" s="46">
        <v>99.22801299677792</v>
      </c>
      <c r="T148" s="46">
        <f t="shared" si="47"/>
        <v>53.764534520461069</v>
      </c>
      <c r="U148" s="46">
        <f t="shared" si="48"/>
        <v>44.018034844779358</v>
      </c>
      <c r="V148" s="46">
        <f t="shared" si="52"/>
        <v>97.78256936524042</v>
      </c>
      <c r="X148" s="46">
        <f t="shared" si="49"/>
        <v>54.012255204535741</v>
      </c>
      <c r="Y148" s="46">
        <f t="shared" si="50"/>
        <v>45.260128782196297</v>
      </c>
      <c r="Z148" s="46">
        <f t="shared" si="51"/>
        <v>99.272383986732052</v>
      </c>
    </row>
    <row r="149" spans="2:27" ht="15">
      <c r="B149" s="49" t="s">
        <v>1554</v>
      </c>
      <c r="C149" s="45" t="s">
        <v>1555</v>
      </c>
      <c r="D149" s="72">
        <f>SUM(D130:D148)</f>
        <v>863180592.66638768</v>
      </c>
      <c r="E149" s="72">
        <f t="shared" ref="E149:F149" si="53">SUM(E130:E148)</f>
        <v>449324070.31000006</v>
      </c>
      <c r="F149" s="72">
        <f t="shared" si="53"/>
        <v>345961243.44999999</v>
      </c>
      <c r="G149" s="42"/>
      <c r="H149" s="50">
        <v>53.578494732568736</v>
      </c>
      <c r="I149" s="50">
        <v>46.37731970905827</v>
      </c>
      <c r="J149" s="50">
        <v>99.955814441627012</v>
      </c>
      <c r="K149" s="42"/>
      <c r="L149" s="50">
        <v>54.716477839006963</v>
      </c>
      <c r="M149" s="50">
        <v>43.725731574846733</v>
      </c>
      <c r="N149" s="50">
        <v>98.442209413853703</v>
      </c>
      <c r="O149" s="42"/>
      <c r="P149" s="50">
        <v>51.745345416486629</v>
      </c>
      <c r="Q149" s="50">
        <v>41.151892490603437</v>
      </c>
      <c r="R149" s="50">
        <v>92.897237907090073</v>
      </c>
      <c r="S149" s="42"/>
      <c r="T149" s="50">
        <f t="shared" si="47"/>
        <v>52.054468569784007</v>
      </c>
      <c r="U149" s="50">
        <f t="shared" si="48"/>
        <v>40.07982181125233</v>
      </c>
      <c r="V149" s="50">
        <f t="shared" si="52"/>
        <v>92.134290381036337</v>
      </c>
      <c r="W149" s="42"/>
      <c r="X149" s="50">
        <f t="shared" si="49"/>
        <v>52.838763941759197</v>
      </c>
      <c r="Y149" s="50">
        <f t="shared" si="50"/>
        <v>41.652481958900829</v>
      </c>
      <c r="Z149" s="50">
        <f t="shared" si="51"/>
        <v>94.491245900660033</v>
      </c>
    </row>
    <row r="150" spans="2:27" ht="15">
      <c r="B150" s="44" t="s">
        <v>1556</v>
      </c>
      <c r="C150" s="45"/>
      <c r="D150" s="71"/>
      <c r="E150" s="71"/>
      <c r="F150" s="71"/>
      <c r="H150" s="46"/>
      <c r="I150" s="46"/>
      <c r="J150" s="46"/>
      <c r="L150" s="46"/>
      <c r="M150" s="46"/>
      <c r="N150" s="46"/>
      <c r="P150" s="46"/>
      <c r="Q150" s="46"/>
      <c r="R150" s="46"/>
      <c r="T150" s="46"/>
      <c r="U150" s="46"/>
      <c r="V150" s="46"/>
      <c r="X150" s="46"/>
      <c r="Y150" s="46"/>
      <c r="Z150" s="46"/>
      <c r="AA150" s="56"/>
    </row>
    <row r="151" spans="2:27" ht="15">
      <c r="B151" s="47" t="s">
        <v>4</v>
      </c>
      <c r="C151" s="47" t="s">
        <v>5</v>
      </c>
      <c r="D151" s="71">
        <f>IFERROR(VLOOKUP(B151,'1061(2023)'!$B$3:$I$297,8,0),0)</f>
        <v>13856603.350691071</v>
      </c>
      <c r="E151" s="71">
        <f>IFERROR(VLOOKUP(B151,August!$A$6:$H$300,8,0),0)-F151</f>
        <v>7605514.7600000007</v>
      </c>
      <c r="F151" s="71">
        <f>IFERROR(VLOOKUP(B151,December!$A$6:$H$300,8,0),0)</f>
        <v>6069704.1399999997</v>
      </c>
      <c r="H151" s="46">
        <v>54.428654108559392</v>
      </c>
      <c r="I151" s="46">
        <v>45.450591826823008</v>
      </c>
      <c r="J151" s="46">
        <v>99.8792459353824</v>
      </c>
      <c r="L151" s="46">
        <v>81.764906292636766</v>
      </c>
      <c r="M151" s="46">
        <v>45.218806522077479</v>
      </c>
      <c r="N151" s="46">
        <v>126.98371281471424</v>
      </c>
      <c r="P151" s="46">
        <v>54.730945911509153</v>
      </c>
      <c r="Q151" s="46">
        <v>42.149892307777321</v>
      </c>
      <c r="R151" s="46">
        <v>96.880838219286474</v>
      </c>
      <c r="T151" s="46">
        <f t="shared" ref="T151:T156" si="54">IFERROR(IF(E151&gt;0,E151/D151*100,0),0)</f>
        <v>54.887295013901735</v>
      </c>
      <c r="U151" s="46">
        <f t="shared" ref="U151:U156" si="55">IFERROR(IF(F151&gt;0,F151/D151*100,0),0)</f>
        <v>43.803694068339524</v>
      </c>
      <c r="V151" s="46">
        <f t="shared" si="52"/>
        <v>98.690989082241259</v>
      </c>
      <c r="X151" s="46">
        <f t="shared" si="49"/>
        <v>63.794382406015892</v>
      </c>
      <c r="Y151" s="46">
        <f t="shared" si="50"/>
        <v>43.72413096606477</v>
      </c>
      <c r="Z151" s="46">
        <f t="shared" si="51"/>
        <v>107.51851337208068</v>
      </c>
    </row>
    <row r="152" spans="2:27" ht="15">
      <c r="B152" s="47" t="s">
        <v>30</v>
      </c>
      <c r="C152" s="47" t="s">
        <v>31</v>
      </c>
      <c r="D152" s="71">
        <f>IFERROR(VLOOKUP(B152,'1061(2023)'!$B$3:$I$297,8,0),0)</f>
        <v>10299212.83289518</v>
      </c>
      <c r="E152" s="71">
        <f>IFERROR(VLOOKUP(B152,August!$A$6:$H$300,8,0),0)-F152</f>
        <v>5709520.8399999999</v>
      </c>
      <c r="F152" s="71">
        <f>IFERROR(VLOOKUP(B152,December!$A$6:$H$300,8,0),0)</f>
        <v>4444192.83</v>
      </c>
      <c r="H152" s="46">
        <v>54.889632907593302</v>
      </c>
      <c r="I152" s="46">
        <v>45.082327558747373</v>
      </c>
      <c r="J152" s="46">
        <v>99.971960466340676</v>
      </c>
      <c r="L152" s="46">
        <v>56.892274646997286</v>
      </c>
      <c r="M152" s="46">
        <v>44.847199235047235</v>
      </c>
      <c r="N152" s="46">
        <v>101.73947388204452</v>
      </c>
      <c r="P152" s="46">
        <v>55.326133730471938</v>
      </c>
      <c r="Q152" s="46">
        <v>43.935449246816574</v>
      </c>
      <c r="R152" s="46">
        <v>99.261582977288512</v>
      </c>
      <c r="T152" s="46">
        <f t="shared" si="54"/>
        <v>55.436477841918851</v>
      </c>
      <c r="U152" s="46">
        <f t="shared" si="55"/>
        <v>43.150800960297339</v>
      </c>
      <c r="V152" s="46">
        <f t="shared" si="52"/>
        <v>98.58727880221619</v>
      </c>
      <c r="X152" s="46">
        <f t="shared" si="49"/>
        <v>55.884962073129351</v>
      </c>
      <c r="Y152" s="46">
        <f t="shared" si="50"/>
        <v>43.977816480720385</v>
      </c>
      <c r="Z152" s="46">
        <f t="shared" si="51"/>
        <v>99.862778553849736</v>
      </c>
    </row>
    <row r="153" spans="2:27" ht="15">
      <c r="B153" s="47" t="s">
        <v>162</v>
      </c>
      <c r="C153" s="47" t="s">
        <v>423</v>
      </c>
      <c r="D153" s="71">
        <f>IFERROR(VLOOKUP(B153,'1061(2023)'!$B$3:$I$297,8,0),0)</f>
        <v>16970295.408914391</v>
      </c>
      <c r="E153" s="71">
        <f>IFERROR(VLOOKUP(B153,August!$A$6:$H$300,8,0),0)-F153</f>
        <v>9300703.629999999</v>
      </c>
      <c r="F153" s="71">
        <f>IFERROR(VLOOKUP(B153,December!$A$6:$H$300,8,0),0)</f>
        <v>5851508.3099999996</v>
      </c>
      <c r="H153" s="46">
        <v>54.973123760113438</v>
      </c>
      <c r="I153" s="46">
        <v>44.962767205521359</v>
      </c>
      <c r="J153" s="46">
        <v>99.935890965634798</v>
      </c>
      <c r="L153" s="46">
        <v>58.758319192094142</v>
      </c>
      <c r="M153" s="46">
        <v>44.781451796869227</v>
      </c>
      <c r="N153" s="46">
        <v>103.53977098896337</v>
      </c>
      <c r="P153" s="46">
        <v>55.835491954408504</v>
      </c>
      <c r="Q153" s="46">
        <v>42.235980573804092</v>
      </c>
      <c r="R153" s="46">
        <v>98.071472528212595</v>
      </c>
      <c r="T153" s="46">
        <f t="shared" si="54"/>
        <v>54.805785084415191</v>
      </c>
      <c r="U153" s="46">
        <f t="shared" si="55"/>
        <v>34.480886566808017</v>
      </c>
      <c r="V153" s="46">
        <f t="shared" si="52"/>
        <v>89.286671651223202</v>
      </c>
      <c r="X153" s="46">
        <f t="shared" si="49"/>
        <v>56.466532076972612</v>
      </c>
      <c r="Y153" s="46">
        <f t="shared" si="50"/>
        <v>40.499439645827117</v>
      </c>
      <c r="Z153" s="46">
        <f t="shared" si="51"/>
        <v>96.965971722799736</v>
      </c>
    </row>
    <row r="154" spans="2:27" ht="15">
      <c r="B154" s="47" t="s">
        <v>163</v>
      </c>
      <c r="C154" s="47" t="s">
        <v>424</v>
      </c>
      <c r="D154" s="71">
        <f>IFERROR(VLOOKUP(B154,'1061(2023)'!$B$3:$I$297,8,0),0)</f>
        <v>19977414.03868445</v>
      </c>
      <c r="E154" s="71">
        <f>IFERROR(VLOOKUP(B154,August!$A$6:$H$300,8,0),0)-F154</f>
        <v>10578923.25</v>
      </c>
      <c r="F154" s="71">
        <f>IFERROR(VLOOKUP(B154,December!$A$6:$H$300,8,0),0)</f>
        <v>7459063</v>
      </c>
      <c r="H154" s="46">
        <v>54.161115123674911</v>
      </c>
      <c r="I154" s="46">
        <v>45.19494537102473</v>
      </c>
      <c r="J154" s="46">
        <v>99.356060494699648</v>
      </c>
      <c r="L154" s="46">
        <v>58.669209845494244</v>
      </c>
      <c r="M154" s="46">
        <v>45.077902111418766</v>
      </c>
      <c r="N154" s="46">
        <v>103.74711195691302</v>
      </c>
      <c r="P154" s="46">
        <v>51.709735067764214</v>
      </c>
      <c r="Q154" s="46">
        <v>38.719596448126417</v>
      </c>
      <c r="R154" s="46">
        <v>90.429331515890624</v>
      </c>
      <c r="T154" s="46">
        <f t="shared" si="54"/>
        <v>52.954417571337686</v>
      </c>
      <c r="U154" s="46">
        <f t="shared" si="55"/>
        <v>37.337480144107751</v>
      </c>
      <c r="V154" s="46">
        <f t="shared" si="52"/>
        <v>90.29189771544543</v>
      </c>
      <c r="X154" s="46">
        <f t="shared" si="49"/>
        <v>54.444454161532043</v>
      </c>
      <c r="Y154" s="46">
        <f t="shared" si="50"/>
        <v>40.378326234550975</v>
      </c>
      <c r="Z154" s="46">
        <f t="shared" si="51"/>
        <v>94.822780396083019</v>
      </c>
    </row>
    <row r="155" spans="2:27" ht="15">
      <c r="B155" s="47" t="s">
        <v>161</v>
      </c>
      <c r="C155" s="47" t="s">
        <v>422</v>
      </c>
      <c r="D155" s="71">
        <f>IFERROR(VLOOKUP(B155,'1061(2023)'!$B$3:$I$297,8,0),0)</f>
        <v>30367311.3494072</v>
      </c>
      <c r="E155" s="71">
        <f>IFERROR(VLOOKUP(B155,August!$A$6:$H$300,8,0),0)-F155</f>
        <v>16200107.110000001</v>
      </c>
      <c r="F155" s="71">
        <f>IFERROR(VLOOKUP(B155,December!$A$6:$H$300,8,0),0)</f>
        <v>12043784.939999999</v>
      </c>
      <c r="H155" s="46">
        <v>54.392603404549234</v>
      </c>
      <c r="I155" s="46">
        <v>44.935094360316349</v>
      </c>
      <c r="J155" s="46">
        <v>99.327697764865576</v>
      </c>
      <c r="L155" s="46">
        <v>56.288086019189755</v>
      </c>
      <c r="M155" s="46">
        <v>41.910183205039118</v>
      </c>
      <c r="N155" s="46">
        <v>98.198269224228881</v>
      </c>
      <c r="P155" s="46">
        <v>53.461693131073929</v>
      </c>
      <c r="Q155" s="46">
        <v>40.561104497591415</v>
      </c>
      <c r="R155" s="46">
        <v>94.022797628665344</v>
      </c>
      <c r="T155" s="46">
        <f t="shared" si="54"/>
        <v>53.347189428794273</v>
      </c>
      <c r="U155" s="46">
        <f t="shared" si="55"/>
        <v>39.660359790907556</v>
      </c>
      <c r="V155" s="46">
        <f t="shared" si="52"/>
        <v>93.007549219701829</v>
      </c>
      <c r="X155" s="46">
        <f t="shared" si="49"/>
        <v>54.365656193019326</v>
      </c>
      <c r="Y155" s="46">
        <f t="shared" si="50"/>
        <v>40.710549164512692</v>
      </c>
      <c r="Z155" s="46">
        <f t="shared" si="51"/>
        <v>95.076205357532032</v>
      </c>
    </row>
    <row r="156" spans="2:27" ht="15">
      <c r="B156" s="49" t="s">
        <v>1557</v>
      </c>
      <c r="C156" s="45" t="s">
        <v>1558</v>
      </c>
      <c r="D156" s="72">
        <f>SUM(D151:D155)</f>
        <v>91470836.980592296</v>
      </c>
      <c r="E156" s="72">
        <f t="shared" ref="E156:F156" si="56">SUM(E151:E155)</f>
        <v>49394769.590000004</v>
      </c>
      <c r="F156" s="72">
        <f t="shared" si="56"/>
        <v>35868253.219999999</v>
      </c>
      <c r="G156" s="42"/>
      <c r="H156" s="50">
        <v>54.522041720555123</v>
      </c>
      <c r="I156" s="50">
        <v>45.0808090327846</v>
      </c>
      <c r="J156" s="50">
        <v>99.602850753339723</v>
      </c>
      <c r="K156" s="42"/>
      <c r="L156" s="50">
        <v>60.457611423612846</v>
      </c>
      <c r="M156" s="50">
        <v>43.871254856835826</v>
      </c>
      <c r="N156" s="50">
        <v>104.32886628044866</v>
      </c>
      <c r="O156" s="42"/>
      <c r="P156" s="50">
        <v>53.906867996010419</v>
      </c>
      <c r="Q156" s="50">
        <v>41.111343544905274</v>
      </c>
      <c r="R156" s="50">
        <v>95.018211540915701</v>
      </c>
      <c r="S156" s="42"/>
      <c r="T156" s="50">
        <f t="shared" si="54"/>
        <v>54.000565885802786</v>
      </c>
      <c r="U156" s="50">
        <f t="shared" si="55"/>
        <v>39.212774698465147</v>
      </c>
      <c r="V156" s="50">
        <f t="shared" si="52"/>
        <v>93.213340584267939</v>
      </c>
      <c r="W156" s="42"/>
      <c r="X156" s="50">
        <f t="shared" si="49"/>
        <v>56.121681768475355</v>
      </c>
      <c r="Y156" s="50">
        <f t="shared" si="50"/>
        <v>41.398457700068747</v>
      </c>
      <c r="Z156" s="50">
        <f t="shared" si="51"/>
        <v>97.520139468544087</v>
      </c>
    </row>
    <row r="157" spans="2:27" ht="15">
      <c r="B157" s="44" t="s">
        <v>1559</v>
      </c>
      <c r="C157" s="45"/>
      <c r="D157" s="71"/>
      <c r="E157" s="71"/>
      <c r="F157" s="71"/>
      <c r="H157" s="46"/>
      <c r="I157" s="46"/>
      <c r="J157" s="46"/>
      <c r="L157" s="46"/>
      <c r="M157" s="46"/>
      <c r="N157" s="46"/>
      <c r="P157" s="46"/>
      <c r="Q157" s="46"/>
      <c r="R157" s="46"/>
      <c r="T157" s="46"/>
      <c r="U157" s="46"/>
      <c r="V157" s="46"/>
      <c r="X157" s="46"/>
      <c r="Y157" s="46"/>
      <c r="Z157" s="46"/>
    </row>
    <row r="158" spans="2:27" ht="15">
      <c r="B158" s="47" t="s">
        <v>164</v>
      </c>
      <c r="C158" s="47" t="s">
        <v>425</v>
      </c>
      <c r="D158" s="71">
        <f>IFERROR(VLOOKUP(B158,'1061(2023)'!$B$3:$I$297,8,0),0)</f>
        <v>124993.06384844999</v>
      </c>
      <c r="E158" s="71">
        <f>IFERROR(VLOOKUP(B158,August!$A$6:$H$300,8,0),0)-F158</f>
        <v>77695.31</v>
      </c>
      <c r="F158" s="71">
        <f>IFERROR(VLOOKUP(B158,December!$A$6:$H$300,8,0),0)</f>
        <v>32995.22</v>
      </c>
      <c r="H158" s="46">
        <v>60.609440000000006</v>
      </c>
      <c r="I158" s="46">
        <v>41.998311999999999</v>
      </c>
      <c r="J158" s="46">
        <v>102.607752</v>
      </c>
      <c r="L158" s="46">
        <v>43.640235874530958</v>
      </c>
      <c r="M158" s="46">
        <v>63.977232588149512</v>
      </c>
      <c r="N158" s="46">
        <v>107.61746846268048</v>
      </c>
      <c r="P158" s="46">
        <v>61.346281328384322</v>
      </c>
      <c r="Q158" s="46">
        <v>39.349084474591123</v>
      </c>
      <c r="R158" s="46">
        <v>100.69536580297545</v>
      </c>
      <c r="T158" s="46">
        <f t="shared" ref="T158:T164" si="57">IFERROR(IF(E158&gt;0,E158/D158*100,0),0)</f>
        <v>62.159697192640238</v>
      </c>
      <c r="U158" s="46">
        <f t="shared" ref="U158:U164" si="58">IFERROR(IF(F158&gt;0,F158/D158*100,0),0)</f>
        <v>26.397640784296339</v>
      </c>
      <c r="V158" s="46">
        <f t="shared" si="52"/>
        <v>88.55733797693658</v>
      </c>
      <c r="X158" s="46">
        <f t="shared" si="49"/>
        <v>55.715404798518506</v>
      </c>
      <c r="Y158" s="46">
        <f t="shared" si="50"/>
        <v>43.24131928234565</v>
      </c>
      <c r="Z158" s="46">
        <f t="shared" si="51"/>
        <v>98.956724080864163</v>
      </c>
    </row>
    <row r="159" spans="2:27" ht="15">
      <c r="B159" s="47" t="s">
        <v>32</v>
      </c>
      <c r="C159" s="47" t="s">
        <v>33</v>
      </c>
      <c r="D159" s="71">
        <f>IFERROR(VLOOKUP(B159,'1061(2023)'!$B$3:$I$297,8,0),0)</f>
        <v>491256.22824751999</v>
      </c>
      <c r="E159" s="71">
        <f>IFERROR(VLOOKUP(B159,August!$A$6:$H$300,8,0),0)-F159</f>
        <v>169949.56</v>
      </c>
      <c r="F159" s="71">
        <f>IFERROR(VLOOKUP(B159,December!$A$6:$H$300,8,0),0)</f>
        <v>95899.37</v>
      </c>
      <c r="H159" s="46">
        <v>62.962788943128302</v>
      </c>
      <c r="I159" s="46">
        <v>38.742992347138859</v>
      </c>
      <c r="J159" s="46">
        <v>101.70578129026717</v>
      </c>
      <c r="L159" s="46">
        <v>59.023493822437025</v>
      </c>
      <c r="M159" s="46">
        <v>40.384538122237082</v>
      </c>
      <c r="N159" s="46">
        <v>99.408031944674107</v>
      </c>
      <c r="P159" s="46">
        <v>62.169246691000083</v>
      </c>
      <c r="Q159" s="46">
        <v>37.547613792165954</v>
      </c>
      <c r="R159" s="46">
        <v>99.716860483166045</v>
      </c>
      <c r="T159" s="46">
        <f t="shared" si="57"/>
        <v>34.594891673184186</v>
      </c>
      <c r="U159" s="46">
        <f t="shared" si="58"/>
        <v>19.521252756856853</v>
      </c>
      <c r="V159" s="46">
        <f t="shared" si="52"/>
        <v>54.116144430041039</v>
      </c>
      <c r="X159" s="46">
        <f t="shared" si="49"/>
        <v>51.929210728873763</v>
      </c>
      <c r="Y159" s="46">
        <f t="shared" si="50"/>
        <v>32.484468223753296</v>
      </c>
      <c r="Z159" s="46">
        <f t="shared" si="51"/>
        <v>84.413678952627066</v>
      </c>
    </row>
    <row r="160" spans="2:27" ht="15">
      <c r="B160" s="53" t="s">
        <v>6</v>
      </c>
      <c r="C160" s="47" t="s">
        <v>7</v>
      </c>
      <c r="D160" s="71">
        <f>IFERROR(VLOOKUP(B160,'1061(2023)'!$B$3:$I$297,8,0),0)</f>
        <v>609593.59924267</v>
      </c>
      <c r="E160" s="71">
        <f>IFERROR(VLOOKUP(B160,August!$A$6:$H$300,8,0),0)-F160</f>
        <v>379148.63</v>
      </c>
      <c r="F160" s="71">
        <f>IFERROR(VLOOKUP(B160,December!$A$6:$H$300,8,0),0)</f>
        <v>223362.97</v>
      </c>
      <c r="H160" s="46">
        <v>61.282217391627924</v>
      </c>
      <c r="I160" s="46">
        <v>49.537724758151164</v>
      </c>
      <c r="J160" s="46">
        <v>110.81994214977908</v>
      </c>
      <c r="L160" s="46">
        <v>86.393843647854752</v>
      </c>
      <c r="M160" s="46">
        <v>50.645618170939052</v>
      </c>
      <c r="N160" s="46">
        <v>137.0394618187938</v>
      </c>
      <c r="P160" s="46">
        <v>62.199734042069331</v>
      </c>
      <c r="Q160" s="46">
        <v>37.794563243130938</v>
      </c>
      <c r="R160" s="46">
        <v>99.994297285200275</v>
      </c>
      <c r="T160" s="46">
        <f t="shared" si="57"/>
        <v>62.196950635806573</v>
      </c>
      <c r="U160" s="46">
        <f t="shared" si="58"/>
        <v>36.641291883230977</v>
      </c>
      <c r="V160" s="46">
        <f t="shared" si="52"/>
        <v>98.83824251903755</v>
      </c>
      <c r="X160" s="46">
        <f t="shared" si="49"/>
        <v>70.263509441910216</v>
      </c>
      <c r="Y160" s="46">
        <f t="shared" si="50"/>
        <v>41.693824432433658</v>
      </c>
      <c r="Z160" s="46">
        <f t="shared" si="51"/>
        <v>111.95733387434387</v>
      </c>
    </row>
    <row r="161" spans="2:26" ht="15">
      <c r="B161" s="47" t="s">
        <v>165</v>
      </c>
      <c r="C161" s="47" t="s">
        <v>426</v>
      </c>
      <c r="D161" s="71">
        <f>IFERROR(VLOOKUP(B161,'1061(2023)'!$B$3:$I$297,8,0),0)</f>
        <v>9691780.6261817496</v>
      </c>
      <c r="E161" s="71">
        <f>IFERROR(VLOOKUP(B161,August!$A$6:$H$300,8,0),0)-F161</f>
        <v>5595649.9299999997</v>
      </c>
      <c r="F161" s="71">
        <f>IFERROR(VLOOKUP(B161,December!$A$6:$H$300,8,0),0)</f>
        <v>2012906.09</v>
      </c>
      <c r="H161" s="46">
        <v>56.96333975585204</v>
      </c>
      <c r="I161" s="46">
        <v>45.07478631000356</v>
      </c>
      <c r="J161" s="46">
        <v>102.03812606585561</v>
      </c>
      <c r="L161" s="46">
        <v>59.740733145039691</v>
      </c>
      <c r="M161" s="46">
        <v>42.998761536917662</v>
      </c>
      <c r="N161" s="46">
        <v>102.73949468195735</v>
      </c>
      <c r="P161" s="46">
        <v>59.14387069773862</v>
      </c>
      <c r="Q161" s="46">
        <v>41.294044038842252</v>
      </c>
      <c r="R161" s="46">
        <v>100.43791473658086</v>
      </c>
      <c r="T161" s="46">
        <f t="shared" si="57"/>
        <v>57.736035779469617</v>
      </c>
      <c r="U161" s="46">
        <f t="shared" si="58"/>
        <v>20.769208132530963</v>
      </c>
      <c r="V161" s="46">
        <f t="shared" si="52"/>
        <v>78.50524391200058</v>
      </c>
      <c r="X161" s="46">
        <f t="shared" si="49"/>
        <v>58.873546540749317</v>
      </c>
      <c r="Y161" s="46">
        <f t="shared" si="50"/>
        <v>35.020671236096959</v>
      </c>
      <c r="Z161" s="46">
        <f t="shared" si="51"/>
        <v>93.894217776846276</v>
      </c>
    </row>
    <row r="162" spans="2:26" ht="15">
      <c r="B162" s="47" t="s">
        <v>166</v>
      </c>
      <c r="C162" s="47" t="s">
        <v>59</v>
      </c>
      <c r="D162" s="71">
        <f>IFERROR(VLOOKUP(B162,'1061(2023)'!$B$3:$I$297,8,0),0)</f>
        <v>1804240.3111942201</v>
      </c>
      <c r="E162" s="71">
        <f>IFERROR(VLOOKUP(B162,August!$A$6:$H$300,8,0),0)-F162</f>
        <v>1024680.3099999999</v>
      </c>
      <c r="F162" s="71">
        <f>IFERROR(VLOOKUP(B162,December!$A$6:$H$300,8,0),0)</f>
        <v>739674.33</v>
      </c>
      <c r="H162" s="46">
        <v>54.435439111247121</v>
      </c>
      <c r="I162" s="46">
        <v>52.000728426951795</v>
      </c>
      <c r="J162" s="46">
        <v>106.43616753819892</v>
      </c>
      <c r="L162" s="46">
        <v>63.891306764440657</v>
      </c>
      <c r="M162" s="46">
        <v>52.415702404423101</v>
      </c>
      <c r="N162" s="46">
        <v>116.30700916886376</v>
      </c>
      <c r="P162" s="46">
        <v>57.019718839579326</v>
      </c>
      <c r="Q162" s="46">
        <v>43.206663606595036</v>
      </c>
      <c r="R162" s="46">
        <v>100.22638244617437</v>
      </c>
      <c r="T162" s="46">
        <f t="shared" si="57"/>
        <v>56.792895250287792</v>
      </c>
      <c r="U162" s="46">
        <f t="shared" si="58"/>
        <v>40.996441849279613</v>
      </c>
      <c r="V162" s="46">
        <f t="shared" si="52"/>
        <v>97.789337099567405</v>
      </c>
      <c r="X162" s="46">
        <f t="shared" si="49"/>
        <v>59.234640284769256</v>
      </c>
      <c r="Y162" s="46">
        <f t="shared" si="50"/>
        <v>45.539602620099252</v>
      </c>
      <c r="Z162" s="46">
        <f t="shared" si="51"/>
        <v>104.77424290486852</v>
      </c>
    </row>
    <row r="163" spans="2:26" ht="15">
      <c r="B163" s="47" t="s">
        <v>34</v>
      </c>
      <c r="C163" s="47" t="s">
        <v>35</v>
      </c>
      <c r="D163" s="71">
        <f>IFERROR(VLOOKUP(B163,'1061(2023)'!$B$3:$I$297,8,0),0)</f>
        <v>2696556.7584485998</v>
      </c>
      <c r="E163" s="71">
        <f>IFERROR(VLOOKUP(B163,August!$A$6:$H$300,8,0),0)-F163</f>
        <v>1650387.65</v>
      </c>
      <c r="F163" s="71">
        <f>IFERROR(VLOOKUP(B163,December!$A$6:$H$300,8,0),0)</f>
        <v>924502.42</v>
      </c>
      <c r="H163" s="46">
        <v>60.123992727272743</v>
      </c>
      <c r="I163" s="46">
        <v>39.145562272727275</v>
      </c>
      <c r="J163" s="46">
        <v>99.269555000000025</v>
      </c>
      <c r="L163" s="46">
        <v>66.23247162712758</v>
      </c>
      <c r="M163" s="46">
        <v>40.445286282566009</v>
      </c>
      <c r="N163" s="46">
        <v>106.67775790969358</v>
      </c>
      <c r="P163" s="46">
        <v>57.120079197022356</v>
      </c>
      <c r="Q163" s="46">
        <v>34.493791392890735</v>
      </c>
      <c r="R163" s="46">
        <v>91.613870589913091</v>
      </c>
      <c r="T163" s="46">
        <f t="shared" si="57"/>
        <v>61.203519815748706</v>
      </c>
      <c r="U163" s="46">
        <f t="shared" si="58"/>
        <v>34.284552591130726</v>
      </c>
      <c r="V163" s="46">
        <f t="shared" si="52"/>
        <v>95.488072406879439</v>
      </c>
      <c r="X163" s="46">
        <f t="shared" si="49"/>
        <v>61.51869021329955</v>
      </c>
      <c r="Y163" s="46">
        <f t="shared" si="50"/>
        <v>36.407876755529152</v>
      </c>
      <c r="Z163" s="46">
        <f t="shared" si="51"/>
        <v>97.926566968828709</v>
      </c>
    </row>
    <row r="164" spans="2:26" ht="15">
      <c r="B164" s="49" t="s">
        <v>1560</v>
      </c>
      <c r="C164" s="45" t="s">
        <v>1561</v>
      </c>
      <c r="D164" s="72">
        <f>SUM(D158:D163)</f>
        <v>15418420.58716321</v>
      </c>
      <c r="E164" s="72">
        <f t="shared" ref="E164:F164" si="59">SUM(E158:E163)</f>
        <v>8897511.3899999987</v>
      </c>
      <c r="F164" s="72">
        <f t="shared" si="59"/>
        <v>4029340.4</v>
      </c>
      <c r="G164" s="42"/>
      <c r="H164" s="50">
        <v>57.692780984295332</v>
      </c>
      <c r="I164" s="50">
        <v>44.914987272289089</v>
      </c>
      <c r="J164" s="50">
        <v>102.60776825658442</v>
      </c>
      <c r="K164" s="42"/>
      <c r="L164" s="50">
        <v>63.118874424401881</v>
      </c>
      <c r="M164" s="50">
        <v>44.671312381463011</v>
      </c>
      <c r="N164" s="50">
        <v>107.79018680586489</v>
      </c>
      <c r="O164" s="42"/>
      <c r="P164" s="50">
        <v>58.522441564219228</v>
      </c>
      <c r="Q164" s="50">
        <v>39.501228546678696</v>
      </c>
      <c r="R164" s="50">
        <v>98.023670110897925</v>
      </c>
      <c r="S164" s="42"/>
      <c r="T164" s="50">
        <f t="shared" si="57"/>
        <v>57.707022192712323</v>
      </c>
      <c r="U164" s="50">
        <f t="shared" si="58"/>
        <v>26.133288926848159</v>
      </c>
      <c r="V164" s="50">
        <f t="shared" si="52"/>
        <v>83.840311119560482</v>
      </c>
      <c r="W164" s="42"/>
      <c r="X164" s="50">
        <f t="shared" si="49"/>
        <v>59.782779393777808</v>
      </c>
      <c r="Y164" s="50">
        <f t="shared" si="50"/>
        <v>36.768609951663286</v>
      </c>
      <c r="Z164" s="50">
        <f t="shared" si="51"/>
        <v>96.551389345441109</v>
      </c>
    </row>
    <row r="165" spans="2:26" ht="15">
      <c r="B165" s="51" t="s">
        <v>1562</v>
      </c>
      <c r="C165" s="45"/>
      <c r="D165" s="71"/>
      <c r="E165" s="71"/>
      <c r="F165" s="71"/>
      <c r="H165" s="46"/>
      <c r="I165" s="46"/>
      <c r="J165" s="46"/>
      <c r="L165" s="46"/>
      <c r="M165" s="46"/>
      <c r="N165" s="46"/>
      <c r="P165" s="46"/>
      <c r="Q165" s="46"/>
      <c r="R165" s="46"/>
      <c r="T165" s="46"/>
      <c r="U165" s="46"/>
      <c r="V165" s="46"/>
      <c r="X165" s="46"/>
      <c r="Y165" s="46"/>
      <c r="Z165" s="46"/>
    </row>
    <row r="166" spans="2:26" ht="15">
      <c r="B166" s="55" t="s">
        <v>169</v>
      </c>
      <c r="C166" s="47" t="s">
        <v>428</v>
      </c>
      <c r="D166" s="71">
        <f>IFERROR(VLOOKUP(B166,'1061(2023)'!$B$3:$I$297,8,0),0)</f>
        <v>75000</v>
      </c>
      <c r="E166" s="71">
        <f>IFERROR(VLOOKUP(B166,August!$A$6:$H$300,8,0),0)-F166</f>
        <v>46352.56</v>
      </c>
      <c r="F166" s="71">
        <f>IFERROR(VLOOKUP(B166,December!$A$6:$H$300,8,0),0)</f>
        <v>28826.47</v>
      </c>
      <c r="H166" s="46">
        <v>56.597906666666653</v>
      </c>
      <c r="I166" s="46">
        <v>43.055519999999994</v>
      </c>
      <c r="J166" s="46">
        <v>99.653426666666647</v>
      </c>
      <c r="L166" s="46">
        <v>66.072586666666666</v>
      </c>
      <c r="M166" s="46">
        <v>40.703333333333333</v>
      </c>
      <c r="N166" s="46">
        <v>106.77592</v>
      </c>
      <c r="P166" s="46">
        <v>56.733906666666655</v>
      </c>
      <c r="Q166" s="46">
        <v>37.242666666666665</v>
      </c>
      <c r="R166" s="46">
        <v>93.97657333333332</v>
      </c>
      <c r="T166" s="46">
        <f t="shared" ref="T166:T176" si="60">IFERROR(IF(E166&gt;0,E166/D166*100,0),0)</f>
        <v>61.803413333333332</v>
      </c>
      <c r="U166" s="46">
        <f t="shared" ref="U166:U176" si="61">IFERROR(IF(F166&gt;0,F166/D166*100,0),0)</f>
        <v>38.435293333333334</v>
      </c>
      <c r="V166" s="46">
        <f t="shared" si="52"/>
        <v>100.23870666666667</v>
      </c>
      <c r="X166" s="46">
        <f t="shared" si="49"/>
        <v>61.536635555555556</v>
      </c>
      <c r="Y166" s="46">
        <f t="shared" si="50"/>
        <v>38.793764444444442</v>
      </c>
      <c r="Z166" s="46">
        <f t="shared" si="51"/>
        <v>100.3304</v>
      </c>
    </row>
    <row r="167" spans="2:26" ht="15">
      <c r="B167" s="47" t="s">
        <v>170</v>
      </c>
      <c r="C167" s="47" t="s">
        <v>429</v>
      </c>
      <c r="D167" s="71">
        <f>IFERROR(VLOOKUP(B167,'1061(2023)'!$B$3:$I$297,8,0),0)</f>
        <v>299575.78001290001</v>
      </c>
      <c r="E167" s="71">
        <f>IFERROR(VLOOKUP(B167,August!$A$6:$H$300,8,0),0)-F167</f>
        <v>220643.51</v>
      </c>
      <c r="F167" s="71">
        <f>IFERROR(VLOOKUP(B167,December!$A$6:$H$300,8,0),0)</f>
        <v>118503.93</v>
      </c>
      <c r="H167" s="46">
        <v>56.167170872509665</v>
      </c>
      <c r="I167" s="46">
        <v>43.749171063054305</v>
      </c>
      <c r="J167" s="46">
        <v>99.916341935563963</v>
      </c>
      <c r="L167" s="46">
        <v>58.300278548940241</v>
      </c>
      <c r="M167" s="46">
        <v>42.355166380146649</v>
      </c>
      <c r="N167" s="46">
        <v>100.65544492908688</v>
      </c>
      <c r="P167" s="46">
        <v>60.888807635501621</v>
      </c>
      <c r="Q167" s="46">
        <v>40.420765681808277</v>
      </c>
      <c r="R167" s="46">
        <v>101.3095733173099</v>
      </c>
      <c r="T167" s="46">
        <f t="shared" si="60"/>
        <v>73.651985481102273</v>
      </c>
      <c r="U167" s="46">
        <f t="shared" si="61"/>
        <v>39.557246582115916</v>
      </c>
      <c r="V167" s="46">
        <f t="shared" si="52"/>
        <v>113.2092320632182</v>
      </c>
      <c r="X167" s="46">
        <f t="shared" si="49"/>
        <v>64.280357221848035</v>
      </c>
      <c r="Y167" s="46">
        <f t="shared" si="50"/>
        <v>40.777726214690283</v>
      </c>
      <c r="Z167" s="46">
        <f t="shared" si="51"/>
        <v>105.05808343653833</v>
      </c>
    </row>
    <row r="168" spans="2:26" ht="15">
      <c r="B168" s="47" t="s">
        <v>171</v>
      </c>
      <c r="C168" s="47" t="s">
        <v>430</v>
      </c>
      <c r="D168" s="71">
        <f>IFERROR(VLOOKUP(B168,'1061(2023)'!$B$3:$I$297,8,0),0)</f>
        <v>294224.47013377998</v>
      </c>
      <c r="E168" s="71">
        <f>IFERROR(VLOOKUP(B168,August!$A$6:$H$300,8,0),0)-F168</f>
        <v>186540.88</v>
      </c>
      <c r="F168" s="71">
        <f>IFERROR(VLOOKUP(B168,December!$A$6:$H$300,8,0),0)</f>
        <v>114150.12</v>
      </c>
      <c r="H168" s="46">
        <v>57.325862222222227</v>
      </c>
      <c r="I168" s="46">
        <v>43.008382222222224</v>
      </c>
      <c r="J168" s="46">
        <v>100.33424444444445</v>
      </c>
      <c r="L168" s="46">
        <v>65.209664894116031</v>
      </c>
      <c r="M168" s="46">
        <v>42.823872269994581</v>
      </c>
      <c r="N168" s="46">
        <v>108.03353716411061</v>
      </c>
      <c r="P168" s="46">
        <v>69.944823916065801</v>
      </c>
      <c r="Q168" s="46">
        <v>36.844196341302961</v>
      </c>
      <c r="R168" s="46">
        <v>106.78902025736876</v>
      </c>
      <c r="T168" s="46">
        <f t="shared" si="60"/>
        <v>63.400872101216578</v>
      </c>
      <c r="U168" s="46">
        <f t="shared" si="61"/>
        <v>38.796949807776848</v>
      </c>
      <c r="V168" s="46">
        <f t="shared" si="52"/>
        <v>102.19782190899343</v>
      </c>
      <c r="X168" s="46">
        <f t="shared" si="49"/>
        <v>66.185120303799465</v>
      </c>
      <c r="Y168" s="46">
        <f t="shared" si="50"/>
        <v>39.488339473024801</v>
      </c>
      <c r="Z168" s="46">
        <f t="shared" si="51"/>
        <v>105.67345977682426</v>
      </c>
    </row>
    <row r="169" spans="2:26" ht="15">
      <c r="B169" s="47" t="s">
        <v>175</v>
      </c>
      <c r="C169" s="47" t="s">
        <v>434</v>
      </c>
      <c r="D169" s="71">
        <f>IFERROR(VLOOKUP(B169,'1061(2023)'!$B$3:$I$297,8,0),0)</f>
        <v>537567.40711040003</v>
      </c>
      <c r="E169" s="71">
        <f>IFERROR(VLOOKUP(B169,August!$A$6:$H$300,8,0),0)-F169</f>
        <v>342657.57999999996</v>
      </c>
      <c r="F169" s="71">
        <f>IFERROR(VLOOKUP(B169,December!$A$6:$H$300,8,0),0)</f>
        <v>161949.04</v>
      </c>
      <c r="H169" s="46">
        <v>59.146500000000003</v>
      </c>
      <c r="I169" s="46">
        <v>38.076013793103449</v>
      </c>
      <c r="J169" s="46">
        <v>97.222513793103445</v>
      </c>
      <c r="L169" s="46">
        <v>70.525845506922423</v>
      </c>
      <c r="M169" s="46">
        <v>40.574030100978732</v>
      </c>
      <c r="N169" s="46">
        <v>111.09987560790115</v>
      </c>
      <c r="P169" s="46">
        <v>65.151519602495071</v>
      </c>
      <c r="Q169" s="46">
        <v>20.365080367155702</v>
      </c>
      <c r="R169" s="46">
        <v>85.51659996965077</v>
      </c>
      <c r="T169" s="46">
        <f t="shared" si="60"/>
        <v>63.742253616508506</v>
      </c>
      <c r="U169" s="46">
        <f t="shared" si="61"/>
        <v>30.126275860087738</v>
      </c>
      <c r="V169" s="46">
        <f t="shared" si="52"/>
        <v>93.868529476596251</v>
      </c>
      <c r="X169" s="46">
        <f t="shared" si="49"/>
        <v>66.473206241975333</v>
      </c>
      <c r="Y169" s="46">
        <f t="shared" si="50"/>
        <v>30.355128776074054</v>
      </c>
      <c r="Z169" s="46">
        <f t="shared" si="51"/>
        <v>96.828335018049373</v>
      </c>
    </row>
    <row r="170" spans="2:26" ht="15">
      <c r="B170" s="47" t="s">
        <v>172</v>
      </c>
      <c r="C170" s="47" t="s">
        <v>431</v>
      </c>
      <c r="D170" s="71">
        <f>IFERROR(VLOOKUP(B170,'1061(2023)'!$B$3:$I$297,8,0),0)</f>
        <v>82076.524307910004</v>
      </c>
      <c r="E170" s="71">
        <f>IFERROR(VLOOKUP(B170,August!$A$6:$H$300,8,0),0)-F170</f>
        <v>60060.290000000008</v>
      </c>
      <c r="F170" s="71">
        <f>IFERROR(VLOOKUP(B170,December!$A$6:$H$300,8,0),0)</f>
        <v>20087.87</v>
      </c>
      <c r="H170" s="46">
        <v>51.402981818181829</v>
      </c>
      <c r="I170" s="46">
        <v>28.064545454545453</v>
      </c>
      <c r="J170" s="46">
        <v>79.467527272727281</v>
      </c>
      <c r="L170" s="46">
        <v>76.536589745903086</v>
      </c>
      <c r="M170" s="46">
        <v>37.662041295279423</v>
      </c>
      <c r="N170" s="46">
        <v>114.19863104118251</v>
      </c>
      <c r="P170" s="46">
        <v>75.359562158695212</v>
      </c>
      <c r="Q170" s="46">
        <v>29.3556008077108</v>
      </c>
      <c r="R170" s="46">
        <v>104.71516296640601</v>
      </c>
      <c r="T170" s="46">
        <f t="shared" si="60"/>
        <v>73.175966582946288</v>
      </c>
      <c r="U170" s="46">
        <f t="shared" si="61"/>
        <v>24.474562208117359</v>
      </c>
      <c r="V170" s="46">
        <f t="shared" si="52"/>
        <v>97.65052879106365</v>
      </c>
      <c r="X170" s="46">
        <f t="shared" si="49"/>
        <v>75.024039495848186</v>
      </c>
      <c r="Y170" s="46">
        <f t="shared" si="50"/>
        <v>30.497401437035862</v>
      </c>
      <c r="Z170" s="46">
        <f t="shared" si="51"/>
        <v>105.52144093288406</v>
      </c>
    </row>
    <row r="171" spans="2:26" ht="15">
      <c r="B171" s="47" t="s">
        <v>176</v>
      </c>
      <c r="C171" s="47" t="s">
        <v>167</v>
      </c>
      <c r="D171" s="71">
        <f>IFERROR(VLOOKUP(B171,'1061(2023)'!$B$3:$I$297,8,0),0)</f>
        <v>109977.92097560001</v>
      </c>
      <c r="E171" s="71">
        <f>IFERROR(VLOOKUP(B171,August!$A$6:$H$300,8,0),0)-F171</f>
        <v>79889.73</v>
      </c>
      <c r="F171" s="71">
        <f>IFERROR(VLOOKUP(B171,December!$A$6:$H$300,8,0),0)</f>
        <v>21680.639999999999</v>
      </c>
      <c r="H171" s="46">
        <v>68.719333333333338</v>
      </c>
      <c r="I171" s="46">
        <v>33.669377777777775</v>
      </c>
      <c r="J171" s="46">
        <v>102.38871111111112</v>
      </c>
      <c r="L171" s="46">
        <v>78.823150968656222</v>
      </c>
      <c r="M171" s="46">
        <v>34.070757218175174</v>
      </c>
      <c r="N171" s="46">
        <v>112.8939081868314</v>
      </c>
      <c r="P171" s="46">
        <v>74.226313962532927</v>
      </c>
      <c r="Q171" s="46">
        <v>29.70243641606276</v>
      </c>
      <c r="R171" s="46">
        <v>103.92875037859568</v>
      </c>
      <c r="T171" s="46">
        <f t="shared" si="60"/>
        <v>72.641607780278505</v>
      </c>
      <c r="U171" s="46">
        <f t="shared" si="61"/>
        <v>19.713629615539034</v>
      </c>
      <c r="V171" s="46">
        <f t="shared" si="52"/>
        <v>92.355237395817539</v>
      </c>
      <c r="X171" s="46">
        <f t="shared" si="49"/>
        <v>75.230357570489218</v>
      </c>
      <c r="Y171" s="46">
        <f t="shared" si="50"/>
        <v>27.828941083258986</v>
      </c>
      <c r="Z171" s="46">
        <f t="shared" si="51"/>
        <v>103.05929865374821</v>
      </c>
    </row>
    <row r="172" spans="2:26" ht="15">
      <c r="B172" s="47" t="s">
        <v>173</v>
      </c>
      <c r="C172" s="47" t="s">
        <v>432</v>
      </c>
      <c r="D172" s="71">
        <f>IFERROR(VLOOKUP(B172,'1061(2023)'!$B$3:$I$297,8,0),0)</f>
        <v>60000</v>
      </c>
      <c r="E172" s="71">
        <f>IFERROR(VLOOKUP(B172,August!$A$6:$H$300,8,0),0)-F172</f>
        <v>38631.78</v>
      </c>
      <c r="F172" s="71">
        <f>IFERROR(VLOOKUP(B172,December!$A$6:$H$300,8,0),0)</f>
        <v>22067.15</v>
      </c>
      <c r="H172" s="46">
        <v>59.839499999999987</v>
      </c>
      <c r="I172" s="46">
        <v>40.03393333333333</v>
      </c>
      <c r="J172" s="46">
        <v>99.87343333333331</v>
      </c>
      <c r="L172" s="46">
        <v>60.289300000000004</v>
      </c>
      <c r="M172" s="46">
        <v>40.03393333333333</v>
      </c>
      <c r="N172" s="46">
        <v>100.32323333333333</v>
      </c>
      <c r="P172" s="46">
        <v>63.118583333333319</v>
      </c>
      <c r="Q172" s="46">
        <v>40.002650000000003</v>
      </c>
      <c r="R172" s="46">
        <v>103.12123333333332</v>
      </c>
      <c r="T172" s="46">
        <f t="shared" si="60"/>
        <v>64.386299999999991</v>
      </c>
      <c r="U172" s="46">
        <f t="shared" si="61"/>
        <v>36.778583333333337</v>
      </c>
      <c r="V172" s="46">
        <f t="shared" si="52"/>
        <v>101.16488333333334</v>
      </c>
      <c r="X172" s="46">
        <f t="shared" si="49"/>
        <v>62.5980611111111</v>
      </c>
      <c r="Y172" s="46">
        <f t="shared" si="50"/>
        <v>38.938388888888888</v>
      </c>
      <c r="Z172" s="46">
        <f t="shared" si="51"/>
        <v>101.53644999999999</v>
      </c>
    </row>
    <row r="173" spans="2:26" ht="15">
      <c r="B173" s="47" t="s">
        <v>174</v>
      </c>
      <c r="C173" s="47" t="s">
        <v>433</v>
      </c>
      <c r="D173" s="71">
        <f>IFERROR(VLOOKUP(B173,'1061(2023)'!$B$3:$I$297,8,0),0)</f>
        <v>2524888.4416383998</v>
      </c>
      <c r="E173" s="71">
        <f>IFERROR(VLOOKUP(B173,August!$A$6:$H$300,8,0),0)-F173</f>
        <v>1517381.12</v>
      </c>
      <c r="F173" s="71">
        <f>IFERROR(VLOOKUP(B173,December!$A$6:$H$300,8,0),0)</f>
        <v>944194.94</v>
      </c>
      <c r="H173" s="46">
        <v>56.078121752194356</v>
      </c>
      <c r="I173" s="46">
        <v>36.598448256346408</v>
      </c>
      <c r="J173" s="46">
        <v>92.676570008540764</v>
      </c>
      <c r="L173" s="46">
        <v>73.477448841685757</v>
      </c>
      <c r="M173" s="46">
        <v>42.923167996987807</v>
      </c>
      <c r="N173" s="46">
        <v>116.40061683867356</v>
      </c>
      <c r="P173" s="46">
        <v>61.32284011864332</v>
      </c>
      <c r="Q173" s="46">
        <v>36.059820138628112</v>
      </c>
      <c r="R173" s="46">
        <v>97.382660257271425</v>
      </c>
      <c r="T173" s="46">
        <f t="shared" si="60"/>
        <v>60.096956957645688</v>
      </c>
      <c r="U173" s="46">
        <f t="shared" si="61"/>
        <v>37.395511200776539</v>
      </c>
      <c r="V173" s="46">
        <f t="shared" si="52"/>
        <v>97.492468158422227</v>
      </c>
      <c r="X173" s="46">
        <f t="shared" si="49"/>
        <v>64.965748639324929</v>
      </c>
      <c r="Y173" s="46">
        <f t="shared" si="50"/>
        <v>38.792833112130822</v>
      </c>
      <c r="Z173" s="46">
        <f t="shared" si="51"/>
        <v>103.75858175145574</v>
      </c>
    </row>
    <row r="174" spans="2:26" ht="15">
      <c r="B174" s="47" t="s">
        <v>168</v>
      </c>
      <c r="C174" s="47" t="s">
        <v>427</v>
      </c>
      <c r="D174" s="71">
        <f>IFERROR(VLOOKUP(B174,'1061(2023)'!$B$3:$I$297,8,0),0)</f>
        <v>3407179.62984375</v>
      </c>
      <c r="E174" s="71">
        <f>IFERROR(VLOOKUP(B174,August!$A$6:$H$300,8,0),0)-F174</f>
        <v>2147029.7400000002</v>
      </c>
      <c r="F174" s="71">
        <f>IFERROR(VLOOKUP(B174,December!$A$6:$H$300,8,0),0)</f>
        <v>1264343.03</v>
      </c>
      <c r="H174" s="46">
        <v>59.02473194444444</v>
      </c>
      <c r="I174" s="46">
        <v>40.556011111111118</v>
      </c>
      <c r="J174" s="46">
        <v>99.580743055555558</v>
      </c>
      <c r="L174" s="46">
        <v>69.831858975877054</v>
      </c>
      <c r="M174" s="46">
        <v>40.373205714131871</v>
      </c>
      <c r="N174" s="46">
        <v>110.20506469000892</v>
      </c>
      <c r="P174" s="46">
        <v>61.290417118491206</v>
      </c>
      <c r="Q174" s="46">
        <v>37.581651294618084</v>
      </c>
      <c r="R174" s="46">
        <v>98.87206841310929</v>
      </c>
      <c r="T174" s="46">
        <f t="shared" si="60"/>
        <v>63.014867816008305</v>
      </c>
      <c r="U174" s="46">
        <f t="shared" si="61"/>
        <v>37.108199958861036</v>
      </c>
      <c r="V174" s="46">
        <f t="shared" si="52"/>
        <v>100.12306777486934</v>
      </c>
      <c r="X174" s="46">
        <f t="shared" si="49"/>
        <v>64.712381303458855</v>
      </c>
      <c r="Y174" s="46">
        <f t="shared" si="50"/>
        <v>38.354352322536997</v>
      </c>
      <c r="Z174" s="46">
        <f t="shared" si="51"/>
        <v>103.06673362599587</v>
      </c>
    </row>
    <row r="175" spans="2:26" ht="15">
      <c r="B175" s="47" t="s">
        <v>177</v>
      </c>
      <c r="C175" s="47" t="s">
        <v>435</v>
      </c>
      <c r="D175" s="71">
        <f>IFERROR(VLOOKUP(B175,'1061(2023)'!$B$3:$I$297,8,0),0)</f>
        <v>685500.29876230005</v>
      </c>
      <c r="E175" s="71">
        <f>IFERROR(VLOOKUP(B175,August!$A$6:$H$300,8,0),0)-F175</f>
        <v>459129.56</v>
      </c>
      <c r="F175" s="71">
        <f>IFERROR(VLOOKUP(B175,December!$A$6:$H$300,8,0),0)</f>
        <v>206345.57</v>
      </c>
      <c r="H175" s="46">
        <v>62.069316227996396</v>
      </c>
      <c r="I175" s="46">
        <v>36.647869409534174</v>
      </c>
      <c r="J175" s="46">
        <v>98.717185637530577</v>
      </c>
      <c r="L175" s="46">
        <v>59.45909944808789</v>
      </c>
      <c r="M175" s="46">
        <v>33.469550419675265</v>
      </c>
      <c r="N175" s="46">
        <v>92.928649867763156</v>
      </c>
      <c r="P175" s="46">
        <v>66.182170736587139</v>
      </c>
      <c r="Q175" s="46">
        <v>33.233878488632826</v>
      </c>
      <c r="R175" s="46">
        <v>99.416049225219965</v>
      </c>
      <c r="T175" s="46">
        <f t="shared" si="60"/>
        <v>66.977295389801867</v>
      </c>
      <c r="U175" s="46">
        <f t="shared" si="61"/>
        <v>30.101455881575212</v>
      </c>
      <c r="V175" s="46">
        <f t="shared" si="52"/>
        <v>97.078751271377087</v>
      </c>
      <c r="X175" s="46">
        <f t="shared" si="49"/>
        <v>64.206188524825635</v>
      </c>
      <c r="Y175" s="46">
        <f t="shared" si="50"/>
        <v>32.268294929961108</v>
      </c>
      <c r="Z175" s="46">
        <f t="shared" si="51"/>
        <v>96.474483454786721</v>
      </c>
    </row>
    <row r="176" spans="2:26" ht="15">
      <c r="B176" s="49" t="s">
        <v>1563</v>
      </c>
      <c r="C176" s="45" t="s">
        <v>1564</v>
      </c>
      <c r="D176" s="72">
        <f>SUM(D166:D175)</f>
        <v>8075990.4727850398</v>
      </c>
      <c r="E176" s="72">
        <f t="shared" ref="E176:F176" si="62">SUM(E166:E175)</f>
        <v>5098316.75</v>
      </c>
      <c r="F176" s="72">
        <f t="shared" si="62"/>
        <v>2902148.76</v>
      </c>
      <c r="G176" s="42"/>
      <c r="H176" s="50">
        <v>58.253708894412412</v>
      </c>
      <c r="I176" s="50">
        <v>38.850969724139247</v>
      </c>
      <c r="J176" s="50">
        <v>97.104678618551659</v>
      </c>
      <c r="K176" s="42"/>
      <c r="L176" s="50">
        <v>69.218539468703582</v>
      </c>
      <c r="M176" s="50">
        <v>40.463608660701169</v>
      </c>
      <c r="N176" s="50">
        <v>109.68214812940475</v>
      </c>
      <c r="O176" s="42"/>
      <c r="P176" s="50">
        <v>62.460332697656654</v>
      </c>
      <c r="Q176" s="50">
        <v>35.597324091824703</v>
      </c>
      <c r="R176" s="50">
        <v>98.057656789481356</v>
      </c>
      <c r="S176" s="42"/>
      <c r="T176" s="50">
        <f t="shared" si="60"/>
        <v>63.129306147408357</v>
      </c>
      <c r="U176" s="50">
        <f t="shared" si="61"/>
        <v>35.935514904083107</v>
      </c>
      <c r="V176" s="50">
        <f t="shared" si="52"/>
        <v>99.064821051491464</v>
      </c>
      <c r="W176" s="42"/>
      <c r="X176" s="50">
        <f t="shared" si="49"/>
        <v>64.936059437922864</v>
      </c>
      <c r="Y176" s="50">
        <f t="shared" si="50"/>
        <v>37.33214921886966</v>
      </c>
      <c r="Z176" s="50">
        <f t="shared" si="51"/>
        <v>102.26820865679252</v>
      </c>
    </row>
    <row r="177" spans="2:26" ht="15">
      <c r="B177" s="44" t="s">
        <v>1565</v>
      </c>
      <c r="C177" s="45"/>
      <c r="D177" s="71"/>
      <c r="E177" s="71"/>
      <c r="F177" s="71"/>
      <c r="H177" s="46"/>
      <c r="I177" s="46"/>
      <c r="J177" s="46"/>
      <c r="L177" s="46"/>
      <c r="M177" s="46"/>
      <c r="N177" s="46"/>
      <c r="P177" s="46"/>
      <c r="Q177" s="46"/>
      <c r="R177" s="46"/>
      <c r="T177" s="46"/>
      <c r="U177" s="46"/>
      <c r="V177" s="46"/>
      <c r="X177" s="46"/>
      <c r="Y177" s="46"/>
      <c r="Z177" s="46"/>
    </row>
    <row r="178" spans="2:26" ht="15">
      <c r="B178" s="47" t="s">
        <v>185</v>
      </c>
      <c r="C178" s="47" t="s">
        <v>443</v>
      </c>
      <c r="D178" s="71">
        <f>IFERROR(VLOOKUP(B178,'1061(2023)'!$B$3:$I$297,8,0),0)</f>
        <v>1070966.1449916</v>
      </c>
      <c r="E178" s="71">
        <f>IFERROR(VLOOKUP(B178,August!$A$6:$H$300,8,0),0)-F178</f>
        <v>626468.66999999993</v>
      </c>
      <c r="F178" s="71">
        <f>IFERROR(VLOOKUP(B178,December!$A$6:$H$300,8,0),0)</f>
        <v>331249.40999999997</v>
      </c>
      <c r="H178" s="46">
        <v>59.142509928422328</v>
      </c>
      <c r="I178" s="46">
        <v>42.92844413045627</v>
      </c>
      <c r="J178" s="46">
        <v>102.0709540588786</v>
      </c>
      <c r="L178" s="46">
        <v>68.12607504246732</v>
      </c>
      <c r="M178" s="46">
        <v>42.534767760515493</v>
      </c>
      <c r="N178" s="46">
        <v>110.66084280298281</v>
      </c>
      <c r="P178" s="46">
        <v>60.192193712242016</v>
      </c>
      <c r="Q178" s="46">
        <v>36.711781276482142</v>
      </c>
      <c r="R178" s="46">
        <v>96.903974988724158</v>
      </c>
      <c r="T178" s="46">
        <f t="shared" ref="T178:T191" si="63">IFERROR(IF(E178&gt;0,E178/D178*100,0),0)</f>
        <v>58.495655808514243</v>
      </c>
      <c r="U178" s="46">
        <f t="shared" ref="U178:U191" si="64">IFERROR(IF(F178&gt;0,F178/D178*100,0),0)</f>
        <v>30.929960909511113</v>
      </c>
      <c r="V178" s="46">
        <f t="shared" si="52"/>
        <v>89.425616718025353</v>
      </c>
      <c r="X178" s="46">
        <f t="shared" si="49"/>
        <v>62.271308187741191</v>
      </c>
      <c r="Y178" s="46">
        <f t="shared" si="50"/>
        <v>36.725503315502912</v>
      </c>
      <c r="Z178" s="46">
        <f t="shared" si="51"/>
        <v>98.996811503244103</v>
      </c>
    </row>
    <row r="179" spans="2:26" ht="15">
      <c r="B179" s="47" t="s">
        <v>186</v>
      </c>
      <c r="C179" s="47" t="s">
        <v>444</v>
      </c>
      <c r="D179" s="71">
        <f>IFERROR(VLOOKUP(B179,'1061(2023)'!$B$3:$I$297,8,0),0)</f>
        <v>188854.78205931999</v>
      </c>
      <c r="E179" s="71">
        <f>IFERROR(VLOOKUP(B179,August!$A$6:$H$300,8,0),0)-F179</f>
        <v>105635.67</v>
      </c>
      <c r="F179" s="71">
        <f>IFERROR(VLOOKUP(B179,December!$A$6:$H$300,8,0),0)</f>
        <v>84027.67</v>
      </c>
      <c r="H179" s="46">
        <v>54.130426315789471</v>
      </c>
      <c r="I179" s="46">
        <v>46.101073684210526</v>
      </c>
      <c r="J179" s="46">
        <v>100.2315</v>
      </c>
      <c r="L179" s="46">
        <v>55.879395846297108</v>
      </c>
      <c r="M179" s="46">
        <v>46.370608976592102</v>
      </c>
      <c r="N179" s="46">
        <v>102.25000482288921</v>
      </c>
      <c r="P179" s="46">
        <v>55.627686496599758</v>
      </c>
      <c r="Q179" s="46">
        <v>43.460970053291071</v>
      </c>
      <c r="R179" s="46">
        <v>99.088656549890828</v>
      </c>
      <c r="T179" s="46">
        <f t="shared" si="63"/>
        <v>55.934866381524529</v>
      </c>
      <c r="U179" s="46">
        <f t="shared" si="64"/>
        <v>44.493271011589528</v>
      </c>
      <c r="V179" s="46">
        <f t="shared" si="52"/>
        <v>100.42813739311406</v>
      </c>
      <c r="X179" s="46">
        <f t="shared" si="49"/>
        <v>55.813982908140467</v>
      </c>
      <c r="Y179" s="46">
        <f t="shared" si="50"/>
        <v>44.774950013824231</v>
      </c>
      <c r="Z179" s="46">
        <f t="shared" si="51"/>
        <v>100.58893292196471</v>
      </c>
    </row>
    <row r="180" spans="2:26" ht="15">
      <c r="B180" s="47" t="s">
        <v>187</v>
      </c>
      <c r="C180" s="47" t="s">
        <v>445</v>
      </c>
      <c r="D180" s="71">
        <f>IFERROR(VLOOKUP(B180,'1061(2023)'!$B$3:$I$297,8,0),0)</f>
        <v>879728.23689227994</v>
      </c>
      <c r="E180" s="71">
        <f>IFERROR(VLOOKUP(B180,August!$A$6:$H$300,8,0),0)-F180</f>
        <v>540287.07000000007</v>
      </c>
      <c r="F180" s="71">
        <f>IFERROR(VLOOKUP(B180,December!$A$6:$H$300,8,0),0)</f>
        <v>271902.31</v>
      </c>
      <c r="H180" s="46">
        <v>57.272422919282583</v>
      </c>
      <c r="I180" s="46">
        <v>36.828632080069958</v>
      </c>
      <c r="J180" s="46">
        <v>94.101054999352542</v>
      </c>
      <c r="L180" s="46">
        <v>67.908362951585687</v>
      </c>
      <c r="M180" s="46">
        <v>38.842162243235386</v>
      </c>
      <c r="N180" s="46">
        <v>106.75052519482108</v>
      </c>
      <c r="P180" s="46">
        <v>62.470943479718358</v>
      </c>
      <c r="Q180" s="46">
        <v>34.840140880970466</v>
      </c>
      <c r="R180" s="46">
        <v>97.311084360688824</v>
      </c>
      <c r="T180" s="46">
        <f t="shared" si="63"/>
        <v>61.415224309340502</v>
      </c>
      <c r="U180" s="46">
        <f t="shared" si="64"/>
        <v>30.907534690544853</v>
      </c>
      <c r="V180" s="46">
        <f t="shared" si="52"/>
        <v>92.322758999885352</v>
      </c>
      <c r="X180" s="46">
        <f t="shared" si="49"/>
        <v>63.931510246881508</v>
      </c>
      <c r="Y180" s="46">
        <f t="shared" si="50"/>
        <v>34.863279271583565</v>
      </c>
      <c r="Z180" s="46">
        <f t="shared" si="51"/>
        <v>98.794789518465095</v>
      </c>
    </row>
    <row r="181" spans="2:26" ht="15">
      <c r="B181" s="47" t="s">
        <v>178</v>
      </c>
      <c r="C181" s="47" t="s">
        <v>436</v>
      </c>
      <c r="D181" s="71">
        <f>IFERROR(VLOOKUP(B181,'1061(2023)'!$B$3:$I$297,8,0),0)</f>
        <v>947829.26609039993</v>
      </c>
      <c r="E181" s="71">
        <f>IFERROR(VLOOKUP(B181,August!$A$6:$H$300,8,0),0)-F181</f>
        <v>561732.47</v>
      </c>
      <c r="F181" s="71">
        <f>IFERROR(VLOOKUP(B181,December!$A$6:$H$300,8,0),0)</f>
        <v>328561.26</v>
      </c>
      <c r="H181" s="46">
        <v>50.583033540372668</v>
      </c>
      <c r="I181" s="46">
        <v>33.834929192546582</v>
      </c>
      <c r="J181" s="46">
        <v>84.41796273291925</v>
      </c>
      <c r="L181" s="46">
        <v>68.160939966180038</v>
      </c>
      <c r="M181" s="46">
        <v>38.305892217854762</v>
      </c>
      <c r="N181" s="46">
        <v>106.4668321840348</v>
      </c>
      <c r="P181" s="46">
        <v>58.334093501499694</v>
      </c>
      <c r="Q181" s="46">
        <v>33.010462098936316</v>
      </c>
      <c r="R181" s="46">
        <v>91.34455560043601</v>
      </c>
      <c r="T181" s="46">
        <f t="shared" si="63"/>
        <v>59.265153556297165</v>
      </c>
      <c r="U181" s="46">
        <f t="shared" si="64"/>
        <v>34.664603822083635</v>
      </c>
      <c r="V181" s="46">
        <f t="shared" si="52"/>
        <v>93.929757378380799</v>
      </c>
      <c r="X181" s="46">
        <f t="shared" si="49"/>
        <v>61.920062341325632</v>
      </c>
      <c r="Y181" s="46">
        <f t="shared" si="50"/>
        <v>35.326986046291573</v>
      </c>
      <c r="Z181" s="46">
        <f t="shared" si="51"/>
        <v>97.247048387617198</v>
      </c>
    </row>
    <row r="182" spans="2:26" ht="15">
      <c r="B182" s="47" t="s">
        <v>181</v>
      </c>
      <c r="C182" s="47" t="s">
        <v>439</v>
      </c>
      <c r="D182" s="71">
        <f>IFERROR(VLOOKUP(B182,'1061(2023)'!$B$3:$I$297,8,0),0)</f>
        <v>1046822.84002282</v>
      </c>
      <c r="E182" s="71">
        <f>IFERROR(VLOOKUP(B182,August!$A$6:$H$300,8,0),0)-F182</f>
        <v>596366.27</v>
      </c>
      <c r="F182" s="71">
        <f>IFERROR(VLOOKUP(B182,December!$A$6:$H$300,8,0),0)</f>
        <v>422006.25</v>
      </c>
      <c r="H182" s="46">
        <v>55.489304689948128</v>
      </c>
      <c r="I182" s="46">
        <v>41.908337453431287</v>
      </c>
      <c r="J182" s="46">
        <v>97.397642143379414</v>
      </c>
      <c r="L182" s="46">
        <v>73.254130120545213</v>
      </c>
      <c r="M182" s="46">
        <v>42.990607972541461</v>
      </c>
      <c r="N182" s="46">
        <v>116.24473809308668</v>
      </c>
      <c r="P182" s="46">
        <v>57.381846009376645</v>
      </c>
      <c r="Q182" s="46">
        <v>37.101037444869924</v>
      </c>
      <c r="R182" s="46">
        <v>94.482883454246576</v>
      </c>
      <c r="T182" s="46">
        <f t="shared" si="63"/>
        <v>56.969168726486672</v>
      </c>
      <c r="U182" s="46">
        <f t="shared" si="64"/>
        <v>40.313053352064863</v>
      </c>
      <c r="V182" s="46">
        <f t="shared" si="52"/>
        <v>97.282222078551541</v>
      </c>
      <c r="X182" s="46">
        <f t="shared" si="49"/>
        <v>62.535048285469507</v>
      </c>
      <c r="Y182" s="46">
        <f t="shared" si="50"/>
        <v>40.134899589825416</v>
      </c>
      <c r="Z182" s="46">
        <f t="shared" si="51"/>
        <v>102.66994787529494</v>
      </c>
    </row>
    <row r="183" spans="2:26" ht="15">
      <c r="B183" s="47" t="s">
        <v>182</v>
      </c>
      <c r="C183" s="47" t="s">
        <v>440</v>
      </c>
      <c r="D183" s="71">
        <f>IFERROR(VLOOKUP(B183,'1061(2023)'!$B$3:$I$297,8,0),0)</f>
        <v>933205.37747399998</v>
      </c>
      <c r="E183" s="71">
        <f>IFERROR(VLOOKUP(B183,August!$A$6:$H$300,8,0),0)-F183</f>
        <v>535788.03</v>
      </c>
      <c r="F183" s="71">
        <f>IFERROR(VLOOKUP(B183,December!$A$6:$H$300,8,0),0)</f>
        <v>268306.25</v>
      </c>
      <c r="H183" s="46">
        <v>56.682903333333336</v>
      </c>
      <c r="I183" s="46">
        <v>43.417863333333337</v>
      </c>
      <c r="J183" s="46">
        <v>100.10076666666667</v>
      </c>
      <c r="L183" s="46">
        <v>65.261700419595243</v>
      </c>
      <c r="M183" s="46">
        <v>43.512692145203886</v>
      </c>
      <c r="N183" s="46">
        <v>108.77439256479913</v>
      </c>
      <c r="P183" s="46">
        <v>59.509496003869678</v>
      </c>
      <c r="Q183" s="46">
        <v>38.959575493656487</v>
      </c>
      <c r="R183" s="46">
        <v>98.469071497526159</v>
      </c>
      <c r="T183" s="46">
        <f t="shared" si="63"/>
        <v>57.413731525023024</v>
      </c>
      <c r="U183" s="46">
        <f t="shared" si="64"/>
        <v>28.751039854297805</v>
      </c>
      <c r="V183" s="46">
        <f t="shared" si="52"/>
        <v>86.164771379320825</v>
      </c>
      <c r="X183" s="46">
        <f t="shared" si="49"/>
        <v>60.728309316162644</v>
      </c>
      <c r="Y183" s="46">
        <f t="shared" si="50"/>
        <v>37.074435831052725</v>
      </c>
      <c r="Z183" s="46">
        <f t="shared" si="51"/>
        <v>97.802745147215376</v>
      </c>
    </row>
    <row r="184" spans="2:26" ht="15">
      <c r="B184" s="47" t="s">
        <v>188</v>
      </c>
      <c r="C184" s="47" t="s">
        <v>446</v>
      </c>
      <c r="D184" s="71">
        <f>IFERROR(VLOOKUP(B184,'1061(2023)'!$B$3:$I$297,8,0),0)</f>
        <v>199815.5355155</v>
      </c>
      <c r="E184" s="71">
        <f>IFERROR(VLOOKUP(B184,August!$A$6:$H$300,8,0),0)-F184</f>
        <v>127194.41999999998</v>
      </c>
      <c r="F184" s="71">
        <f>IFERROR(VLOOKUP(B184,December!$A$6:$H$300,8,0),0)</f>
        <v>69895.69</v>
      </c>
      <c r="H184" s="46">
        <v>48.846491999999998</v>
      </c>
      <c r="I184" s="46">
        <v>27.206884000000002</v>
      </c>
      <c r="J184" s="46">
        <v>76.053376</v>
      </c>
      <c r="L184" s="46">
        <v>64.712341846554466</v>
      </c>
      <c r="M184" s="46">
        <v>34.061798428864279</v>
      </c>
      <c r="N184" s="46">
        <v>98.774140275418745</v>
      </c>
      <c r="P184" s="46">
        <v>56.25265554948696</v>
      </c>
      <c r="Q184" s="46">
        <v>31.242468887136454</v>
      </c>
      <c r="R184" s="46">
        <v>87.495124436623414</v>
      </c>
      <c r="T184" s="46">
        <f t="shared" si="63"/>
        <v>63.655921283524684</v>
      </c>
      <c r="U184" s="46">
        <f t="shared" si="64"/>
        <v>34.980107937892591</v>
      </c>
      <c r="V184" s="46">
        <f t="shared" si="52"/>
        <v>98.636029221417274</v>
      </c>
      <c r="X184" s="46">
        <f t="shared" si="49"/>
        <v>61.540306226522034</v>
      </c>
      <c r="Y184" s="46">
        <f t="shared" si="50"/>
        <v>33.428125084631112</v>
      </c>
      <c r="Z184" s="46">
        <f t="shared" si="51"/>
        <v>94.968431311153154</v>
      </c>
    </row>
    <row r="185" spans="2:26" ht="15">
      <c r="B185" s="47" t="s">
        <v>189</v>
      </c>
      <c r="C185" s="47" t="s">
        <v>447</v>
      </c>
      <c r="D185" s="71">
        <f>IFERROR(VLOOKUP(B185,'1061(2023)'!$B$3:$I$297,8,0),0)</f>
        <v>1091744.1071760801</v>
      </c>
      <c r="E185" s="71">
        <f>IFERROR(VLOOKUP(B185,August!$A$6:$H$300,8,0),0)-F185</f>
        <v>658714.40999999992</v>
      </c>
      <c r="F185" s="71">
        <f>IFERROR(VLOOKUP(B185,December!$A$6:$H$300,8,0),0)</f>
        <v>388029.66</v>
      </c>
      <c r="H185" s="46">
        <v>55.758422346368711</v>
      </c>
      <c r="I185" s="46">
        <v>36.670555307262568</v>
      </c>
      <c r="J185" s="46">
        <v>92.428977653631279</v>
      </c>
      <c r="L185" s="46">
        <v>63.330328036854802</v>
      </c>
      <c r="M185" s="46">
        <v>39.224314500442034</v>
      </c>
      <c r="N185" s="46">
        <v>102.55464253729684</v>
      </c>
      <c r="P185" s="46">
        <v>61.920986861816097</v>
      </c>
      <c r="Q185" s="46">
        <v>31.176657824545284</v>
      </c>
      <c r="R185" s="46">
        <v>93.097644686361377</v>
      </c>
      <c r="T185" s="46">
        <f t="shared" si="63"/>
        <v>60.335971192355629</v>
      </c>
      <c r="U185" s="46">
        <f t="shared" si="64"/>
        <v>35.542180392773787</v>
      </c>
      <c r="V185" s="46">
        <f t="shared" si="52"/>
        <v>95.878151585129416</v>
      </c>
      <c r="X185" s="46">
        <f t="shared" si="49"/>
        <v>61.862428697008845</v>
      </c>
      <c r="Y185" s="46">
        <f t="shared" si="50"/>
        <v>35.314384239253705</v>
      </c>
      <c r="Z185" s="46">
        <f t="shared" si="51"/>
        <v>97.176812936262536</v>
      </c>
    </row>
    <row r="186" spans="2:26" ht="15">
      <c r="B186" s="47" t="s">
        <v>190</v>
      </c>
      <c r="C186" s="47" t="s">
        <v>448</v>
      </c>
      <c r="D186" s="71">
        <f>IFERROR(VLOOKUP(B186,'1061(2023)'!$B$3:$I$297,8,0),0)</f>
        <v>1148225.8849486799</v>
      </c>
      <c r="E186" s="71">
        <f>IFERROR(VLOOKUP(B186,August!$A$6:$H$300,8,0),0)-F186</f>
        <v>788131.33000000007</v>
      </c>
      <c r="F186" s="71">
        <f>IFERROR(VLOOKUP(B186,December!$A$6:$H$300,8,0),0)</f>
        <v>268418.15999999997</v>
      </c>
      <c r="H186" s="46">
        <v>56.629796646582243</v>
      </c>
      <c r="I186" s="46">
        <v>36.947918075872202</v>
      </c>
      <c r="J186" s="46">
        <v>93.577714722454445</v>
      </c>
      <c r="L186" s="46">
        <v>69.140083996525561</v>
      </c>
      <c r="M186" s="46">
        <v>39.004126580852656</v>
      </c>
      <c r="N186" s="46">
        <v>108.14421057737822</v>
      </c>
      <c r="P186" s="46">
        <v>72.123945689256502</v>
      </c>
      <c r="Q186" s="46">
        <v>35.235204353991662</v>
      </c>
      <c r="R186" s="46">
        <v>107.35915004324816</v>
      </c>
      <c r="T186" s="46">
        <f t="shared" si="63"/>
        <v>68.639049191546988</v>
      </c>
      <c r="U186" s="46">
        <f t="shared" si="64"/>
        <v>23.376773117425142</v>
      </c>
      <c r="V186" s="46">
        <f t="shared" si="52"/>
        <v>92.015822308972133</v>
      </c>
      <c r="X186" s="46">
        <f t="shared" si="49"/>
        <v>69.967692959109684</v>
      </c>
      <c r="Y186" s="46">
        <f t="shared" si="50"/>
        <v>32.53870135075649</v>
      </c>
      <c r="Z186" s="46">
        <f t="shared" si="51"/>
        <v>102.50639430986617</v>
      </c>
    </row>
    <row r="187" spans="2:26" ht="15">
      <c r="B187" s="47" t="s">
        <v>183</v>
      </c>
      <c r="C187" s="47" t="s">
        <v>441</v>
      </c>
      <c r="D187" s="71">
        <f>IFERROR(VLOOKUP(B187,'1061(2023)'!$B$3:$I$297,8,0),0)</f>
        <v>268737.45820287999</v>
      </c>
      <c r="E187" s="71">
        <f>IFERROR(VLOOKUP(B187,August!$A$6:$H$300,8,0),0)-F187</f>
        <v>164121.56</v>
      </c>
      <c r="F187" s="71">
        <f>IFERROR(VLOOKUP(B187,December!$A$6:$H$300,8,0),0)</f>
        <v>87300.32</v>
      </c>
      <c r="H187" s="46">
        <v>40.503099999999989</v>
      </c>
      <c r="I187" s="46">
        <v>23.657262857142857</v>
      </c>
      <c r="J187" s="46">
        <v>64.160362857142843</v>
      </c>
      <c r="L187" s="46">
        <v>65.990828433507758</v>
      </c>
      <c r="M187" s="46">
        <v>35.26831510790435</v>
      </c>
      <c r="N187" s="46">
        <v>101.2591435414121</v>
      </c>
      <c r="P187" s="46">
        <v>63.737383578199122</v>
      </c>
      <c r="Q187" s="46">
        <v>32.807363313996809</v>
      </c>
      <c r="R187" s="46">
        <v>96.544746892195931</v>
      </c>
      <c r="T187" s="46">
        <f t="shared" si="63"/>
        <v>61.071337467253443</v>
      </c>
      <c r="U187" s="46">
        <f t="shared" si="64"/>
        <v>32.485355999048608</v>
      </c>
      <c r="V187" s="46">
        <f t="shared" si="52"/>
        <v>93.55669346630205</v>
      </c>
      <c r="X187" s="46">
        <f t="shared" si="49"/>
        <v>63.59984982632011</v>
      </c>
      <c r="Y187" s="46">
        <f t="shared" si="50"/>
        <v>33.520344806983253</v>
      </c>
      <c r="Z187" s="46">
        <f t="shared" si="51"/>
        <v>97.12019463330337</v>
      </c>
    </row>
    <row r="188" spans="2:26" ht="15">
      <c r="B188" s="47" t="s">
        <v>179</v>
      </c>
      <c r="C188" s="47" t="s">
        <v>437</v>
      </c>
      <c r="D188" s="71">
        <f>IFERROR(VLOOKUP(B188,'1061(2023)'!$B$3:$I$297,8,0),0)</f>
        <v>5612835.4598936699</v>
      </c>
      <c r="E188" s="71">
        <f>IFERROR(VLOOKUP(B188,August!$A$6:$H$300,8,0),0)-F188</f>
        <v>3176228.62</v>
      </c>
      <c r="F188" s="71">
        <f>IFERROR(VLOOKUP(B188,December!$A$6:$H$300,8,0),0)</f>
        <v>2311502.2000000002</v>
      </c>
      <c r="H188" s="46">
        <v>57.16514294117647</v>
      </c>
      <c r="I188" s="46">
        <v>42.424509411764703</v>
      </c>
      <c r="J188" s="46">
        <v>99.589652352941172</v>
      </c>
      <c r="L188" s="46">
        <v>58.772134354197611</v>
      </c>
      <c r="M188" s="46">
        <v>42.345060384812697</v>
      </c>
      <c r="N188" s="46">
        <v>101.1171947390103</v>
      </c>
      <c r="P188" s="46">
        <v>56.864227347090377</v>
      </c>
      <c r="Q188" s="46">
        <v>42.191951673942668</v>
      </c>
      <c r="R188" s="46">
        <v>99.056179021033046</v>
      </c>
      <c r="T188" s="46">
        <f t="shared" si="63"/>
        <v>56.588664369294925</v>
      </c>
      <c r="U188" s="46">
        <f t="shared" si="64"/>
        <v>41.182432952413492</v>
      </c>
      <c r="V188" s="46">
        <f t="shared" si="52"/>
        <v>97.771097321708424</v>
      </c>
      <c r="X188" s="46">
        <f t="shared" si="49"/>
        <v>57.408342023527638</v>
      </c>
      <c r="Y188" s="46">
        <f t="shared" si="50"/>
        <v>41.906481670389617</v>
      </c>
      <c r="Z188" s="46">
        <f t="shared" si="51"/>
        <v>99.314823693917262</v>
      </c>
    </row>
    <row r="189" spans="2:26" ht="15">
      <c r="B189" s="47" t="s">
        <v>180</v>
      </c>
      <c r="C189" s="47" t="s">
        <v>438</v>
      </c>
      <c r="D189" s="71">
        <f>IFERROR(VLOOKUP(B189,'1061(2023)'!$B$3:$I$297,8,0),0)</f>
        <v>799507.57983584004</v>
      </c>
      <c r="E189" s="71">
        <f>IFERROR(VLOOKUP(B189,August!$A$6:$H$300,8,0),0)-F189</f>
        <v>495576.64</v>
      </c>
      <c r="F189" s="71">
        <f>IFERROR(VLOOKUP(B189,December!$A$6:$H$300,8,0),0)</f>
        <v>292948.64</v>
      </c>
      <c r="H189" s="46">
        <v>47.758188393771484</v>
      </c>
      <c r="I189" s="46">
        <v>32.042757339399408</v>
      </c>
      <c r="J189" s="46">
        <v>79.800945733170892</v>
      </c>
      <c r="L189" s="46">
        <v>62.992947042524683</v>
      </c>
      <c r="M189" s="46">
        <v>37.658971511105072</v>
      </c>
      <c r="N189" s="46">
        <v>100.65191855362976</v>
      </c>
      <c r="P189" s="46">
        <v>56.915563860066435</v>
      </c>
      <c r="Q189" s="46">
        <v>31.412456580526065</v>
      </c>
      <c r="R189" s="46">
        <v>88.328020440592496</v>
      </c>
      <c r="T189" s="46">
        <f t="shared" si="63"/>
        <v>61.98523347355318</v>
      </c>
      <c r="U189" s="46">
        <f t="shared" si="64"/>
        <v>36.641133541241736</v>
      </c>
      <c r="V189" s="46">
        <f t="shared" si="52"/>
        <v>98.626367014794909</v>
      </c>
      <c r="X189" s="46">
        <f t="shared" si="49"/>
        <v>60.631248125381433</v>
      </c>
      <c r="Y189" s="46">
        <f t="shared" si="50"/>
        <v>35.237520544290959</v>
      </c>
      <c r="Z189" s="46">
        <f t="shared" si="51"/>
        <v>95.868768669672406</v>
      </c>
    </row>
    <row r="190" spans="2:26" ht="15">
      <c r="B190" s="47" t="s">
        <v>184</v>
      </c>
      <c r="C190" s="47" t="s">
        <v>442</v>
      </c>
      <c r="D190" s="71">
        <f>IFERROR(VLOOKUP(B190,'1061(2023)'!$B$3:$I$297,8,0),0)</f>
        <v>4561858.7076886399</v>
      </c>
      <c r="E190" s="71">
        <f>IFERROR(VLOOKUP(B190,August!$A$6:$H$300,8,0),0)-F190</f>
        <v>2537454.0700000003</v>
      </c>
      <c r="F190" s="71">
        <f>IFERROR(VLOOKUP(B190,December!$A$6:$H$300,8,0),0)</f>
        <v>1936231.5</v>
      </c>
      <c r="H190" s="46">
        <v>57.027075999999987</v>
      </c>
      <c r="I190" s="46">
        <v>44.998690857142854</v>
      </c>
      <c r="J190" s="46">
        <v>102.02576685714284</v>
      </c>
      <c r="L190" s="46">
        <v>1.8078149178508327</v>
      </c>
      <c r="M190" s="46">
        <v>44.976162851624721</v>
      </c>
      <c r="N190" s="46">
        <v>46.783977769475555</v>
      </c>
      <c r="P190" s="46">
        <v>55.757868108349797</v>
      </c>
      <c r="Q190" s="46">
        <v>0.17392982818096225</v>
      </c>
      <c r="R190" s="46">
        <v>55.931797936530756</v>
      </c>
      <c r="T190" s="46">
        <f t="shared" si="63"/>
        <v>55.623249920549469</v>
      </c>
      <c r="U190" s="46">
        <f t="shared" si="64"/>
        <v>42.44391648379289</v>
      </c>
      <c r="V190" s="46">
        <f t="shared" si="52"/>
        <v>98.067166404342359</v>
      </c>
      <c r="X190" s="46">
        <f t="shared" si="49"/>
        <v>37.729644315583364</v>
      </c>
      <c r="Y190" s="46">
        <f t="shared" si="50"/>
        <v>29.198003054532858</v>
      </c>
      <c r="Z190" s="46">
        <f t="shared" si="51"/>
        <v>66.927647370116219</v>
      </c>
    </row>
    <row r="191" spans="2:26" ht="15">
      <c r="B191" s="49" t="s">
        <v>1566</v>
      </c>
      <c r="C191" s="45" t="s">
        <v>1567</v>
      </c>
      <c r="D191" s="72">
        <f>SUM(D178:D190)</f>
        <v>18750131.380791709</v>
      </c>
      <c r="E191" s="72">
        <f t="shared" ref="E191:F191" si="65">SUM(E178:E190)</f>
        <v>10913699.23</v>
      </c>
      <c r="F191" s="72">
        <f t="shared" si="65"/>
        <v>7060379.3199999994</v>
      </c>
      <c r="G191" s="42"/>
      <c r="H191" s="50">
        <v>55.544131821255945</v>
      </c>
      <c r="I191" s="50">
        <v>40.442003411927033</v>
      </c>
      <c r="J191" s="50">
        <v>95.986135233182978</v>
      </c>
      <c r="K191" s="42"/>
      <c r="L191" s="50">
        <v>48.908254697948259</v>
      </c>
      <c r="M191" s="50">
        <v>41.922998491049476</v>
      </c>
      <c r="N191" s="50">
        <v>90.831253188997735</v>
      </c>
      <c r="O191" s="42"/>
      <c r="P191" s="50">
        <v>58.35754066096883</v>
      </c>
      <c r="Q191" s="50">
        <v>28.148859907998759</v>
      </c>
      <c r="R191" s="50">
        <v>86.506400568967592</v>
      </c>
      <c r="S191" s="42"/>
      <c r="T191" s="50">
        <f t="shared" si="63"/>
        <v>58.205988045397781</v>
      </c>
      <c r="U191" s="50">
        <f t="shared" si="64"/>
        <v>37.655092525020379</v>
      </c>
      <c r="V191" s="50">
        <f t="shared" si="52"/>
        <v>95.861080570418153</v>
      </c>
      <c r="W191" s="42"/>
      <c r="X191" s="50">
        <f t="shared" si="49"/>
        <v>55.157261134771623</v>
      </c>
      <c r="Y191" s="50">
        <f t="shared" si="50"/>
        <v>35.908983641356208</v>
      </c>
      <c r="Z191" s="50">
        <f t="shared" si="51"/>
        <v>91.066244776127817</v>
      </c>
    </row>
    <row r="192" spans="2:26" ht="15">
      <c r="B192" s="44" t="s">
        <v>1568</v>
      </c>
      <c r="C192" s="45"/>
      <c r="D192" s="72"/>
      <c r="E192" s="71"/>
      <c r="F192" s="71"/>
      <c r="H192" s="46"/>
      <c r="I192" s="46"/>
      <c r="J192" s="46"/>
      <c r="L192" s="46"/>
      <c r="M192" s="46"/>
      <c r="N192" s="46"/>
      <c r="P192" s="46"/>
      <c r="Q192" s="46"/>
      <c r="R192" s="46"/>
      <c r="T192" s="46"/>
      <c r="U192" s="46"/>
      <c r="V192" s="46"/>
      <c r="X192" s="46"/>
      <c r="Y192" s="46"/>
      <c r="Z192" s="46"/>
    </row>
    <row r="193" spans="2:26" ht="15">
      <c r="B193" s="47" t="s">
        <v>196</v>
      </c>
      <c r="C193" s="47" t="s">
        <v>454</v>
      </c>
      <c r="D193" s="71">
        <f>IFERROR(VLOOKUP(B193,'1061(2023)'!$B$3:$I$297,8,0),0)</f>
        <v>195000</v>
      </c>
      <c r="E193" s="71">
        <f>IFERROR(VLOOKUP(B193,August!$A$6:$H$300,8,0),0)-F193</f>
        <v>132028.87</v>
      </c>
      <c r="F193" s="71">
        <f>IFERROR(VLOOKUP(B193,December!$A$6:$H$300,8,0),0)</f>
        <v>55056.33</v>
      </c>
      <c r="H193" s="46">
        <v>69.877161416242259</v>
      </c>
      <c r="I193" s="46">
        <v>0.20156750327833861</v>
      </c>
      <c r="J193" s="46">
        <v>70.0787289195206</v>
      </c>
      <c r="L193" s="46">
        <v>67.750962154249635</v>
      </c>
      <c r="M193" s="46">
        <v>31.826629258028117</v>
      </c>
      <c r="N193" s="46">
        <v>99.577591412277755</v>
      </c>
      <c r="P193" s="46">
        <v>69.249158305184395</v>
      </c>
      <c r="Q193" s="46">
        <v>30.171017965400377</v>
      </c>
      <c r="R193" s="46">
        <v>99.420176270584776</v>
      </c>
      <c r="T193" s="46">
        <f t="shared" ref="T193:T201" si="66">IFERROR(IF(E193&gt;0,E193/D193*100,0),0)</f>
        <v>67.707112820512819</v>
      </c>
      <c r="U193" s="46">
        <f t="shared" ref="U193:U201" si="67">IFERROR(IF(F193&gt;0,F193/D193*100,0),0)</f>
        <v>28.234015384615386</v>
      </c>
      <c r="V193" s="46">
        <f t="shared" si="52"/>
        <v>95.941128205128209</v>
      </c>
      <c r="X193" s="46">
        <f t="shared" si="49"/>
        <v>68.235744426648935</v>
      </c>
      <c r="Y193" s="46">
        <f t="shared" si="50"/>
        <v>30.077220869347958</v>
      </c>
      <c r="Z193" s="46">
        <f t="shared" si="51"/>
        <v>98.312965295996904</v>
      </c>
    </row>
    <row r="194" spans="2:26" ht="15">
      <c r="B194" s="47" t="s">
        <v>193</v>
      </c>
      <c r="C194" s="47" t="s">
        <v>451</v>
      </c>
      <c r="D194" s="71">
        <f>IFERROR(VLOOKUP(B194,'1061(2023)'!$B$3:$I$297,8,0),0)</f>
        <v>1358089.87337122</v>
      </c>
      <c r="E194" s="71">
        <f>IFERROR(VLOOKUP(B194,August!$A$6:$H$300,8,0),0)-F194</f>
        <v>809738.97</v>
      </c>
      <c r="F194" s="71">
        <f>IFERROR(VLOOKUP(B194,December!$A$6:$H$300,8,0),0)</f>
        <v>512846.34</v>
      </c>
      <c r="H194" s="46">
        <v>58.446152043243714</v>
      </c>
      <c r="I194" s="46">
        <v>0.68071860022625807</v>
      </c>
      <c r="J194" s="46">
        <v>59.126870643469971</v>
      </c>
      <c r="L194" s="46">
        <v>75.83117300191104</v>
      </c>
      <c r="M194" s="46">
        <v>36.889320261152662</v>
      </c>
      <c r="N194" s="46">
        <v>112.7204932630637</v>
      </c>
      <c r="P194" s="46">
        <v>59.978853311020139</v>
      </c>
      <c r="Q194" s="46">
        <v>40.121101222675541</v>
      </c>
      <c r="R194" s="46">
        <v>100.09995453369568</v>
      </c>
      <c r="T194" s="46">
        <f t="shared" si="66"/>
        <v>59.623371462888898</v>
      </c>
      <c r="U194" s="46">
        <f t="shared" si="67"/>
        <v>37.762327078321327</v>
      </c>
      <c r="V194" s="46">
        <f t="shared" si="52"/>
        <v>97.385698541210218</v>
      </c>
      <c r="X194" s="46">
        <f t="shared" si="49"/>
        <v>65.144465925273366</v>
      </c>
      <c r="Y194" s="46">
        <f t="shared" si="50"/>
        <v>38.257582854049843</v>
      </c>
      <c r="Z194" s="46">
        <f t="shared" si="51"/>
        <v>103.4020487793232</v>
      </c>
    </row>
    <row r="195" spans="2:26" ht="15">
      <c r="B195" s="47" t="s">
        <v>192</v>
      </c>
      <c r="C195" s="47" t="s">
        <v>450</v>
      </c>
      <c r="D195" s="71">
        <f>IFERROR(VLOOKUP(B195,'1061(2023)'!$B$3:$I$297,8,0),0)</f>
        <v>0</v>
      </c>
      <c r="E195" s="71">
        <f>IFERROR(VLOOKUP(B195,August!$A$6:$H$300,8,0),0)-F195</f>
        <v>2160.4799999999959</v>
      </c>
      <c r="F195" s="71">
        <f>IFERROR(VLOOKUP(B195,December!$A$6:$H$300,8,0),0)</f>
        <v>54578.33</v>
      </c>
      <c r="H195" s="46">
        <v>68.336648060839707</v>
      </c>
      <c r="I195" s="46">
        <v>1.1365020844393989</v>
      </c>
      <c r="J195" s="46">
        <v>69.473150145279106</v>
      </c>
      <c r="L195" s="46">
        <v>67.174840541381471</v>
      </c>
      <c r="M195" s="46">
        <v>31.540166070317362</v>
      </c>
      <c r="N195" s="46">
        <v>98.71500661169884</v>
      </c>
      <c r="P195" s="46">
        <v>68.722120930232549</v>
      </c>
      <c r="Q195" s="46">
        <v>26.188362790697678</v>
      </c>
      <c r="R195" s="46">
        <v>94.91048372093023</v>
      </c>
      <c r="T195" s="46">
        <f t="shared" si="66"/>
        <v>0</v>
      </c>
      <c r="U195" s="46">
        <f t="shared" si="67"/>
        <v>0</v>
      </c>
      <c r="V195" s="46">
        <f t="shared" si="52"/>
        <v>0</v>
      </c>
      <c r="X195" s="46">
        <f t="shared" si="49"/>
        <v>45.298987157204671</v>
      </c>
      <c r="Y195" s="46">
        <f t="shared" si="50"/>
        <v>19.24284295367168</v>
      </c>
      <c r="Z195" s="46">
        <f t="shared" si="51"/>
        <v>64.541830110876347</v>
      </c>
    </row>
    <row r="196" spans="2:26" ht="15">
      <c r="B196" s="47" t="s">
        <v>194</v>
      </c>
      <c r="C196" s="47" t="s">
        <v>452</v>
      </c>
      <c r="D196" s="71">
        <f>IFERROR(VLOOKUP(B196,'1061(2023)'!$B$3:$I$297,8,0),0)</f>
        <v>250000</v>
      </c>
      <c r="E196" s="71">
        <f>IFERROR(VLOOKUP(B196,August!$A$6:$H$300,8,0),0)-F196</f>
        <v>171576.86</v>
      </c>
      <c r="F196" s="71">
        <f>IFERROR(VLOOKUP(B196,December!$A$6:$H$300,8,0),0)</f>
        <v>76873.39</v>
      </c>
      <c r="H196" s="46">
        <v>67.591928157512399</v>
      </c>
      <c r="I196" s="46">
        <v>1.1992451695863462</v>
      </c>
      <c r="J196" s="46">
        <v>68.791173327098747</v>
      </c>
      <c r="L196" s="46">
        <v>66.457440590504518</v>
      </c>
      <c r="M196" s="46">
        <v>35.18982648920359</v>
      </c>
      <c r="N196" s="46">
        <v>101.64726707970812</v>
      </c>
      <c r="P196" s="46">
        <v>67.786324999999991</v>
      </c>
      <c r="Q196" s="46">
        <v>32.312454166666669</v>
      </c>
      <c r="R196" s="46">
        <v>100.09877916666666</v>
      </c>
      <c r="T196" s="46">
        <f t="shared" si="66"/>
        <v>68.630743999999993</v>
      </c>
      <c r="U196" s="46">
        <f t="shared" si="67"/>
        <v>30.749355999999999</v>
      </c>
      <c r="V196" s="46">
        <f t="shared" si="52"/>
        <v>99.380099999999999</v>
      </c>
      <c r="X196" s="46">
        <f t="shared" si="49"/>
        <v>67.624836530168167</v>
      </c>
      <c r="Y196" s="46">
        <f t="shared" si="50"/>
        <v>32.750545551956755</v>
      </c>
      <c r="Z196" s="46">
        <f t="shared" si="51"/>
        <v>100.37538208212493</v>
      </c>
    </row>
    <row r="197" spans="2:26" ht="15">
      <c r="B197" s="47" t="s">
        <v>0</v>
      </c>
      <c r="C197" s="47" t="s">
        <v>1</v>
      </c>
      <c r="D197" s="71">
        <f>IFERROR(VLOOKUP(B197,'1061(2023)'!$B$3:$I$297,8,0),0)</f>
        <v>550000</v>
      </c>
      <c r="E197" s="71">
        <f>IFERROR(VLOOKUP(B197,August!$A$6:$H$300,8,0),0)-F197</f>
        <v>341096.68999999994</v>
      </c>
      <c r="F197" s="71">
        <f>IFERROR(VLOOKUP(B197,December!$A$6:$H$300,8,0),0)</f>
        <v>204605.67</v>
      </c>
      <c r="H197" s="46">
        <v>62.857778012090549</v>
      </c>
      <c r="I197" s="46">
        <v>0.27682462694061177</v>
      </c>
      <c r="J197" s="46">
        <v>63.134602639031158</v>
      </c>
      <c r="L197" s="46">
        <v>92.232926131228524</v>
      </c>
      <c r="M197" s="46">
        <v>37.630666184651844</v>
      </c>
      <c r="N197" s="46">
        <v>129.86359231588037</v>
      </c>
      <c r="P197" s="46">
        <v>62.918767272727273</v>
      </c>
      <c r="Q197" s="46">
        <v>40.892776363636365</v>
      </c>
      <c r="R197" s="46">
        <v>103.81154363636364</v>
      </c>
      <c r="T197" s="46">
        <f t="shared" si="66"/>
        <v>62.017579999999995</v>
      </c>
      <c r="U197" s="46">
        <f t="shared" si="67"/>
        <v>37.20103090909091</v>
      </c>
      <c r="V197" s="46">
        <f t="shared" si="52"/>
        <v>99.218610909090899</v>
      </c>
      <c r="X197" s="46">
        <f t="shared" si="49"/>
        <v>72.389757801318595</v>
      </c>
      <c r="Y197" s="46">
        <f t="shared" si="50"/>
        <v>38.574824485793044</v>
      </c>
      <c r="Z197" s="46">
        <f t="shared" si="51"/>
        <v>110.96458228711163</v>
      </c>
    </row>
    <row r="198" spans="2:26" ht="15">
      <c r="B198" s="47" t="s">
        <v>195</v>
      </c>
      <c r="C198" s="47" t="s">
        <v>453</v>
      </c>
      <c r="D198" s="71">
        <f>IFERROR(VLOOKUP(B198,'1061(2023)'!$B$3:$I$297,8,0),0)</f>
        <v>475000</v>
      </c>
      <c r="E198" s="71">
        <f>IFERROR(VLOOKUP(B198,August!$A$6:$H$300,8,0),0)-F198</f>
        <v>311482.66000000003</v>
      </c>
      <c r="F198" s="71">
        <f>IFERROR(VLOOKUP(B198,December!$A$6:$H$300,8,0),0)</f>
        <v>162439.1</v>
      </c>
      <c r="H198" s="46">
        <v>64.28951428571429</v>
      </c>
      <c r="I198" s="46">
        <v>0.51849428571428569</v>
      </c>
      <c r="J198" s="46">
        <v>64.808008571428573</v>
      </c>
      <c r="L198" s="46">
        <v>86.651617142857134</v>
      </c>
      <c r="M198" s="46">
        <v>35.910771428571422</v>
      </c>
      <c r="N198" s="46">
        <v>122.56238857142856</v>
      </c>
      <c r="P198" s="46">
        <v>65.606494623655905</v>
      </c>
      <c r="Q198" s="46">
        <v>36.577225806451615</v>
      </c>
      <c r="R198" s="46">
        <v>102.18372043010751</v>
      </c>
      <c r="T198" s="46">
        <f t="shared" si="66"/>
        <v>65.575296842105274</v>
      </c>
      <c r="U198" s="46">
        <f t="shared" si="67"/>
        <v>34.197705263157893</v>
      </c>
      <c r="V198" s="46">
        <f t="shared" si="52"/>
        <v>99.773002105263174</v>
      </c>
      <c r="X198" s="46">
        <f t="shared" si="49"/>
        <v>72.611136202872771</v>
      </c>
      <c r="Y198" s="46">
        <f t="shared" si="50"/>
        <v>35.561900832726984</v>
      </c>
      <c r="Z198" s="46">
        <f t="shared" si="51"/>
        <v>108.17303703559975</v>
      </c>
    </row>
    <row r="199" spans="2:26" ht="15">
      <c r="B199" s="47" t="s">
        <v>197</v>
      </c>
      <c r="C199" s="47" t="s">
        <v>455</v>
      </c>
      <c r="D199" s="71">
        <f>IFERROR(VLOOKUP(B199,'1061(2023)'!$B$3:$I$297,8,0),0)</f>
        <v>375000</v>
      </c>
      <c r="E199" s="71">
        <f>IFERROR(VLOOKUP(B199,August!$A$6:$H$300,8,0),0)-F199</f>
        <v>228625.97999999998</v>
      </c>
      <c r="F199" s="71">
        <f>IFERROR(VLOOKUP(B199,December!$A$6:$H$300,8,0),0)</f>
        <v>136488.51</v>
      </c>
      <c r="H199" s="46">
        <v>59.136766666666659</v>
      </c>
      <c r="I199" s="46">
        <v>0.45339629629629635</v>
      </c>
      <c r="J199" s="46">
        <v>59.590162962962957</v>
      </c>
      <c r="L199" s="46">
        <v>71.881292592592587</v>
      </c>
      <c r="M199" s="46">
        <v>41.643455555555562</v>
      </c>
      <c r="N199" s="46">
        <v>113.52474814814815</v>
      </c>
      <c r="P199" s="46">
        <v>55.436986666666662</v>
      </c>
      <c r="Q199" s="46">
        <v>35.60758666666667</v>
      </c>
      <c r="R199" s="46">
        <v>91.044573333333332</v>
      </c>
      <c r="T199" s="46">
        <f t="shared" si="66"/>
        <v>60.966927999999996</v>
      </c>
      <c r="U199" s="46">
        <f t="shared" si="67"/>
        <v>36.396936000000004</v>
      </c>
      <c r="V199" s="46">
        <f t="shared" si="52"/>
        <v>97.363864000000007</v>
      </c>
      <c r="X199" s="46">
        <f t="shared" si="49"/>
        <v>62.761735753086413</v>
      </c>
      <c r="Y199" s="46">
        <f t="shared" si="50"/>
        <v>37.882659407407409</v>
      </c>
      <c r="Z199" s="46">
        <f t="shared" si="51"/>
        <v>100.64439516049383</v>
      </c>
    </row>
    <row r="200" spans="2:26" ht="15">
      <c r="B200" s="47" t="s">
        <v>191</v>
      </c>
      <c r="C200" s="47" t="s">
        <v>449</v>
      </c>
      <c r="D200" s="71">
        <f>IFERROR(VLOOKUP(B200,'1061(2023)'!$B$3:$I$297,8,0),0)</f>
        <v>782000</v>
      </c>
      <c r="E200" s="71">
        <f>IFERROR(VLOOKUP(B200,August!$A$6:$H$300,8,0),0)-F200</f>
        <v>482285.93</v>
      </c>
      <c r="F200" s="71">
        <f>IFERROR(VLOOKUP(B200,December!$A$6:$H$300,8,0),0)</f>
        <v>285569.03999999998</v>
      </c>
      <c r="H200" s="46">
        <v>60.642900105314226</v>
      </c>
      <c r="I200" s="46">
        <v>0.40087367127031975</v>
      </c>
      <c r="J200" s="46">
        <v>61.043773776584544</v>
      </c>
      <c r="L200" s="46">
        <v>41.398544634806129</v>
      </c>
      <c r="M200" s="46">
        <v>25.872191163210097</v>
      </c>
      <c r="N200" s="46">
        <v>67.270735798016233</v>
      </c>
      <c r="P200" s="46">
        <v>61.909596052631585</v>
      </c>
      <c r="Q200" s="46">
        <v>38.033042105263156</v>
      </c>
      <c r="R200" s="46">
        <v>99.942638157894748</v>
      </c>
      <c r="T200" s="46">
        <f t="shared" si="66"/>
        <v>61.673392583120204</v>
      </c>
      <c r="U200" s="46">
        <f t="shared" si="67"/>
        <v>36.517780051150893</v>
      </c>
      <c r="V200" s="46">
        <f t="shared" si="52"/>
        <v>98.191172634271098</v>
      </c>
      <c r="X200" s="46">
        <f t="shared" ref="X200:X263" si="68">AVERAGE(L200,P200,T200)</f>
        <v>54.993844423519306</v>
      </c>
      <c r="Y200" s="46">
        <f t="shared" ref="Y200:Y263" si="69">AVERAGE(M200,Q200,U200)</f>
        <v>33.474337773208049</v>
      </c>
      <c r="Z200" s="46">
        <f t="shared" ref="Z200:Z263" si="70">AVERAGE(N200,R200,V200)</f>
        <v>88.468182196727355</v>
      </c>
    </row>
    <row r="201" spans="2:26" ht="15">
      <c r="B201" s="49" t="s">
        <v>1569</v>
      </c>
      <c r="C201" s="45" t="s">
        <v>1570</v>
      </c>
      <c r="D201" s="72">
        <f>SUM(D193:D200)</f>
        <v>3985089.8733712202</v>
      </c>
      <c r="E201" s="72">
        <f t="shared" ref="E201:F201" si="71">SUM(E193:E200)</f>
        <v>2478996.44</v>
      </c>
      <c r="F201" s="72">
        <f t="shared" si="71"/>
        <v>1488456.7100000002</v>
      </c>
      <c r="G201" s="42"/>
      <c r="H201" s="50">
        <v>61.82626366214857</v>
      </c>
      <c r="I201" s="50">
        <v>0.57936797730826939</v>
      </c>
      <c r="J201" s="50">
        <v>62.405631639456843</v>
      </c>
      <c r="K201" s="42"/>
      <c r="L201" s="50">
        <v>66.855954914110171</v>
      </c>
      <c r="M201" s="50">
        <v>33.402375672506608</v>
      </c>
      <c r="N201" s="50">
        <v>100.25833058661678</v>
      </c>
      <c r="O201" s="42"/>
      <c r="P201" s="50">
        <v>62.285781346899881</v>
      </c>
      <c r="Q201" s="50">
        <v>37.387308381763695</v>
      </c>
      <c r="R201" s="50">
        <v>99.67308972866357</v>
      </c>
      <c r="S201" s="42"/>
      <c r="T201" s="50">
        <f t="shared" si="66"/>
        <v>62.206788774449194</v>
      </c>
      <c r="U201" s="50">
        <f t="shared" si="67"/>
        <v>37.350643455898471</v>
      </c>
      <c r="V201" s="50">
        <f t="shared" si="52"/>
        <v>99.557432230347672</v>
      </c>
      <c r="W201" s="42"/>
      <c r="X201" s="50">
        <f t="shared" si="68"/>
        <v>63.78284167848642</v>
      </c>
      <c r="Y201" s="50">
        <f t="shared" si="69"/>
        <v>36.046775836722929</v>
      </c>
      <c r="Z201" s="50">
        <f t="shared" si="70"/>
        <v>99.829617515209335</v>
      </c>
    </row>
    <row r="202" spans="2:26" ht="15">
      <c r="B202" s="51" t="s">
        <v>1571</v>
      </c>
      <c r="C202" s="45"/>
      <c r="D202" s="71"/>
      <c r="E202" s="71"/>
      <c r="F202" s="71"/>
      <c r="H202" s="46"/>
      <c r="I202" s="46"/>
      <c r="J202" s="46"/>
      <c r="L202" s="46"/>
      <c r="M202" s="46"/>
      <c r="N202" s="46"/>
      <c r="P202" s="46"/>
      <c r="Q202" s="46"/>
      <c r="R202" s="46"/>
      <c r="T202" s="46"/>
      <c r="U202" s="46"/>
      <c r="V202" s="46"/>
      <c r="X202" s="46"/>
      <c r="Y202" s="46"/>
      <c r="Z202" s="46"/>
    </row>
    <row r="203" spans="2:26" ht="15">
      <c r="B203" s="47" t="s">
        <v>36</v>
      </c>
      <c r="C203" s="47" t="s">
        <v>37</v>
      </c>
      <c r="D203" s="71">
        <f>IFERROR(VLOOKUP(B203,'1061(2023)'!$B$3:$I$297,8,0),0)</f>
        <v>640432.76626880001</v>
      </c>
      <c r="E203" s="71">
        <f>IFERROR(VLOOKUP(B203,August!$A$6:$H$300,8,0),0)-F203</f>
        <v>360209.23000000004</v>
      </c>
      <c r="F203" s="71">
        <f>IFERROR(VLOOKUP(B203,December!$A$6:$H$300,8,0),0)</f>
        <v>262328.68</v>
      </c>
      <c r="H203" s="46">
        <v>57.355784161822264</v>
      </c>
      <c r="I203" s="46">
        <v>42.000170828329487</v>
      </c>
      <c r="J203" s="46">
        <v>99.355954990151758</v>
      </c>
      <c r="L203" s="46">
        <v>58.854110335633777</v>
      </c>
      <c r="M203" s="46">
        <v>41.82846696120712</v>
      </c>
      <c r="N203" s="46">
        <v>100.68257729684089</v>
      </c>
      <c r="P203" s="46">
        <v>57.217131288038502</v>
      </c>
      <c r="Q203" s="46">
        <v>40.748410031146591</v>
      </c>
      <c r="R203" s="46">
        <v>97.965541319185093</v>
      </c>
      <c r="T203" s="46">
        <f t="shared" ref="T203:T210" si="72">IFERROR(IF(E203&gt;0,E203/D203*100,0),0)</f>
        <v>56.244659700752166</v>
      </c>
      <c r="U203" s="46">
        <f t="shared" ref="U203:U210" si="73">IFERROR(IF(F203&gt;0,F203/D203*100,0),0)</f>
        <v>40.961158425472625</v>
      </c>
      <c r="V203" s="46">
        <f t="shared" ref="V203:V265" si="74">T203+U203</f>
        <v>97.205818126224784</v>
      </c>
      <c r="X203" s="46">
        <f t="shared" si="68"/>
        <v>57.438633774808146</v>
      </c>
      <c r="Y203" s="46">
        <f t="shared" si="69"/>
        <v>41.179345139275448</v>
      </c>
      <c r="Z203" s="46">
        <f t="shared" si="70"/>
        <v>98.617978914083594</v>
      </c>
    </row>
    <row r="204" spans="2:26" ht="15">
      <c r="B204" s="47" t="s">
        <v>199</v>
      </c>
      <c r="C204" s="47" t="s">
        <v>457</v>
      </c>
      <c r="D204" s="71">
        <f>IFERROR(VLOOKUP(B204,'1061(2023)'!$B$3:$I$297,8,0),0)</f>
        <v>772075.28863580001</v>
      </c>
      <c r="E204" s="71">
        <f>IFERROR(VLOOKUP(B204,August!$A$6:$H$300,8,0),0)-F204</f>
        <v>450837.84</v>
      </c>
      <c r="F204" s="71">
        <f>IFERROR(VLOOKUP(B204,December!$A$6:$H$300,8,0),0)</f>
        <v>299569.33</v>
      </c>
      <c r="H204" s="46">
        <v>57.554000285294457</v>
      </c>
      <c r="I204" s="46">
        <v>42.291969792025881</v>
      </c>
      <c r="J204" s="46">
        <v>99.845970077320345</v>
      </c>
      <c r="L204" s="46">
        <v>56.524290289435505</v>
      </c>
      <c r="M204" s="46">
        <v>41.948358204242773</v>
      </c>
      <c r="N204" s="46">
        <v>98.472648493678278</v>
      </c>
      <c r="P204" s="46">
        <v>58.833666705412512</v>
      </c>
      <c r="Q204" s="46">
        <v>39.707511220660571</v>
      </c>
      <c r="R204" s="46">
        <v>98.54117792607309</v>
      </c>
      <c r="T204" s="46">
        <f t="shared" si="72"/>
        <v>58.392989211790102</v>
      </c>
      <c r="U204" s="46">
        <f t="shared" si="73"/>
        <v>38.800533368878689</v>
      </c>
      <c r="V204" s="46">
        <f t="shared" si="74"/>
        <v>97.193522580668798</v>
      </c>
      <c r="X204" s="46">
        <f t="shared" si="68"/>
        <v>57.916982068879378</v>
      </c>
      <c r="Y204" s="46">
        <f t="shared" si="69"/>
        <v>40.152134264594011</v>
      </c>
      <c r="Z204" s="46">
        <f t="shared" si="70"/>
        <v>98.069116333473389</v>
      </c>
    </row>
    <row r="205" spans="2:26" ht="15">
      <c r="B205" s="47" t="s">
        <v>200</v>
      </c>
      <c r="C205" s="47" t="s">
        <v>458</v>
      </c>
      <c r="D205" s="71">
        <f>IFERROR(VLOOKUP(B205,'1061(2023)'!$B$3:$I$297,8,0),0)</f>
        <v>5458566.7464410197</v>
      </c>
      <c r="E205" s="71">
        <f>IFERROR(VLOOKUP(B205,August!$A$6:$H$300,8,0),0)-F205</f>
        <v>3124249.61</v>
      </c>
      <c r="F205" s="71">
        <f>IFERROR(VLOOKUP(B205,December!$A$6:$H$300,8,0),0)</f>
        <v>2330537.61</v>
      </c>
      <c r="H205" s="46">
        <v>56.214608372710238</v>
      </c>
      <c r="I205" s="46">
        <v>43.394764346831089</v>
      </c>
      <c r="J205" s="46">
        <v>99.609372719541327</v>
      </c>
      <c r="L205" s="46">
        <v>59.662137961914397</v>
      </c>
      <c r="M205" s="46">
        <v>43.177927440746117</v>
      </c>
      <c r="N205" s="46">
        <v>102.84006540266051</v>
      </c>
      <c r="P205" s="46">
        <v>56.77242652174607</v>
      </c>
      <c r="Q205" s="46">
        <v>41.681386657679219</v>
      </c>
      <c r="R205" s="46">
        <v>98.453813179425282</v>
      </c>
      <c r="T205" s="46">
        <f t="shared" si="72"/>
        <v>57.235713239872119</v>
      </c>
      <c r="U205" s="46">
        <f t="shared" si="73"/>
        <v>42.695046488522067</v>
      </c>
      <c r="V205" s="46">
        <f t="shared" si="74"/>
        <v>99.930759728394179</v>
      </c>
      <c r="X205" s="46">
        <f t="shared" si="68"/>
        <v>57.890092574510867</v>
      </c>
      <c r="Y205" s="46">
        <f t="shared" si="69"/>
        <v>42.518120195649132</v>
      </c>
      <c r="Z205" s="46">
        <f t="shared" si="70"/>
        <v>100.40821277015999</v>
      </c>
    </row>
    <row r="206" spans="2:26" ht="15">
      <c r="B206" s="47" t="s">
        <v>201</v>
      </c>
      <c r="C206" s="47" t="s">
        <v>1572</v>
      </c>
      <c r="D206" s="71">
        <f>IFERROR(VLOOKUP(B206,'1061(2023)'!$B$3:$I$297,8,0),0)</f>
        <v>501106.85657468002</v>
      </c>
      <c r="E206" s="71">
        <f>IFERROR(VLOOKUP(B206,August!$A$6:$H$300,8,0),0)-F206</f>
        <v>294533.53000000003</v>
      </c>
      <c r="F206" s="71">
        <f>IFERROR(VLOOKUP(B206,December!$A$6:$H$300,8,0),0)</f>
        <v>202211.93</v>
      </c>
      <c r="H206" s="46">
        <v>51.075931775859829</v>
      </c>
      <c r="I206" s="46">
        <v>31.853040947926509</v>
      </c>
      <c r="J206" s="46">
        <v>82.92897272378633</v>
      </c>
      <c r="L206" s="46">
        <v>61.808390836639823</v>
      </c>
      <c r="M206" s="46">
        <v>32.982931899393634</v>
      </c>
      <c r="N206" s="46">
        <v>94.791322736033464</v>
      </c>
      <c r="P206" s="46">
        <v>61.903614830619205</v>
      </c>
      <c r="Q206" s="46">
        <v>31.205741829874214</v>
      </c>
      <c r="R206" s="46">
        <v>93.109356660493418</v>
      </c>
      <c r="T206" s="46">
        <f t="shared" si="72"/>
        <v>58.776591486551666</v>
      </c>
      <c r="U206" s="46">
        <f t="shared" si="73"/>
        <v>40.353055909516243</v>
      </c>
      <c r="V206" s="46">
        <f t="shared" si="74"/>
        <v>99.129647396067909</v>
      </c>
      <c r="X206" s="46">
        <f t="shared" si="68"/>
        <v>60.829532384603567</v>
      </c>
      <c r="Y206" s="46">
        <f t="shared" si="69"/>
        <v>34.847243212928028</v>
      </c>
      <c r="Z206" s="46">
        <f t="shared" si="70"/>
        <v>95.676775597531602</v>
      </c>
    </row>
    <row r="207" spans="2:26" ht="15">
      <c r="B207" s="47" t="s">
        <v>38</v>
      </c>
      <c r="C207" s="47" t="s">
        <v>39</v>
      </c>
      <c r="D207" s="71">
        <f>IFERROR(VLOOKUP(B207,'1061(2023)'!$B$3:$I$297,8,0),0)</f>
        <v>2793626.0177839999</v>
      </c>
      <c r="E207" s="71">
        <f>IFERROR(VLOOKUP(B207,August!$A$6:$H$300,8,0),0)-F207</f>
        <v>1641337.6</v>
      </c>
      <c r="F207" s="71">
        <f>IFERROR(VLOOKUP(B207,December!$A$6:$H$300,8,0),0)</f>
        <v>1090701.56</v>
      </c>
      <c r="H207" s="46">
        <v>58.672339847148592</v>
      </c>
      <c r="I207" s="46">
        <v>42.329420298963598</v>
      </c>
      <c r="J207" s="46">
        <v>101.00176014611219</v>
      </c>
      <c r="L207" s="46">
        <v>60.276451267983788</v>
      </c>
      <c r="M207" s="46">
        <v>42.087348899148736</v>
      </c>
      <c r="N207" s="46">
        <v>102.36380016713252</v>
      </c>
      <c r="P207" s="46">
        <v>58.837425825635478</v>
      </c>
      <c r="Q207" s="46">
        <v>38.791324455999415</v>
      </c>
      <c r="R207" s="46">
        <v>97.628750281634893</v>
      </c>
      <c r="T207" s="46">
        <f t="shared" si="72"/>
        <v>58.75294651293251</v>
      </c>
      <c r="U207" s="46">
        <f t="shared" si="73"/>
        <v>39.042504367323367</v>
      </c>
      <c r="V207" s="46">
        <f t="shared" si="74"/>
        <v>97.795450880255885</v>
      </c>
      <c r="X207" s="46">
        <f t="shared" si="68"/>
        <v>59.288941202183928</v>
      </c>
      <c r="Y207" s="46">
        <f t="shared" si="69"/>
        <v>39.973725907490511</v>
      </c>
      <c r="Z207" s="46">
        <f t="shared" si="70"/>
        <v>99.262667109674439</v>
      </c>
    </row>
    <row r="208" spans="2:26" ht="15">
      <c r="B208" s="47" t="s">
        <v>198</v>
      </c>
      <c r="C208" s="47" t="s">
        <v>456</v>
      </c>
      <c r="D208" s="71">
        <f>IFERROR(VLOOKUP(B208,'1061(2023)'!$B$3:$I$297,8,0),0)</f>
        <v>3810281.3698576</v>
      </c>
      <c r="E208" s="71">
        <f>IFERROR(VLOOKUP(B208,August!$A$6:$H$300,8,0),0)-F208</f>
        <v>2241266.9899999998</v>
      </c>
      <c r="F208" s="71">
        <f>IFERROR(VLOOKUP(B208,December!$A$6:$H$300,8,0),0)</f>
        <v>1540885.08</v>
      </c>
      <c r="H208" s="46">
        <v>57.884204386023342</v>
      </c>
      <c r="I208" s="46">
        <v>41.728761175077835</v>
      </c>
      <c r="J208" s="46">
        <v>99.612965561101177</v>
      </c>
      <c r="L208" s="46">
        <v>1.6265520733332188</v>
      </c>
      <c r="M208" s="46">
        <v>41.520223574493492</v>
      </c>
      <c r="N208" s="46">
        <v>43.146775647826715</v>
      </c>
      <c r="P208" s="46">
        <v>58.713661950833185</v>
      </c>
      <c r="Q208" s="46">
        <v>0.46989534800193816</v>
      </c>
      <c r="R208" s="46">
        <v>59.183557298835126</v>
      </c>
      <c r="T208" s="46">
        <f t="shared" si="72"/>
        <v>58.821561256085445</v>
      </c>
      <c r="U208" s="46">
        <f t="shared" si="73"/>
        <v>40.440191430208912</v>
      </c>
      <c r="V208" s="46">
        <f t="shared" si="74"/>
        <v>99.261752686294358</v>
      </c>
      <c r="X208" s="46">
        <f t="shared" si="68"/>
        <v>39.720591760083948</v>
      </c>
      <c r="Y208" s="46">
        <f t="shared" si="69"/>
        <v>27.476770117568112</v>
      </c>
      <c r="Z208" s="46">
        <f t="shared" si="70"/>
        <v>67.197361877652057</v>
      </c>
    </row>
    <row r="209" spans="2:26" ht="15">
      <c r="B209" s="47" t="s">
        <v>40</v>
      </c>
      <c r="C209" s="47" t="s">
        <v>41</v>
      </c>
      <c r="D209" s="71">
        <f>IFERROR(VLOOKUP(B209,'1061(2023)'!$B$3:$I$297,8,0),0)</f>
        <v>1289988.7825257999</v>
      </c>
      <c r="E209" s="71">
        <f>IFERROR(VLOOKUP(B209,August!$A$6:$H$300,8,0),0)-F209</f>
        <v>808036.71</v>
      </c>
      <c r="F209" s="71">
        <f>IFERROR(VLOOKUP(B209,December!$A$6:$H$300,8,0),0)</f>
        <v>432346.81</v>
      </c>
      <c r="H209" s="46">
        <v>59.856891541991843</v>
      </c>
      <c r="I209" s="46">
        <v>37.653562778654603</v>
      </c>
      <c r="J209" s="46">
        <v>97.510454320646446</v>
      </c>
      <c r="L209" s="46">
        <v>65.370168080153519</v>
      </c>
      <c r="M209" s="46">
        <v>37.468139383287216</v>
      </c>
      <c r="N209" s="46">
        <v>102.83830746344074</v>
      </c>
      <c r="P209" s="46">
        <v>62.745377093961586</v>
      </c>
      <c r="Q209" s="46">
        <v>35.272921196044436</v>
      </c>
      <c r="R209" s="46">
        <v>98.018298290006015</v>
      </c>
      <c r="T209" s="46">
        <f t="shared" si="72"/>
        <v>62.639049342573571</v>
      </c>
      <c r="U209" s="46">
        <f t="shared" si="73"/>
        <v>33.515548030849097</v>
      </c>
      <c r="V209" s="46">
        <f t="shared" si="74"/>
        <v>96.154597373422661</v>
      </c>
      <c r="X209" s="46">
        <f t="shared" si="68"/>
        <v>63.58486483889623</v>
      </c>
      <c r="Y209" s="46">
        <f t="shared" si="69"/>
        <v>35.418869536726909</v>
      </c>
      <c r="Z209" s="46">
        <f t="shared" si="70"/>
        <v>99.003734375623139</v>
      </c>
    </row>
    <row r="210" spans="2:26" ht="15">
      <c r="B210" s="49" t="s">
        <v>1573</v>
      </c>
      <c r="C210" s="45" t="s">
        <v>1574</v>
      </c>
      <c r="D210" s="72">
        <f>SUM(D203:D209)</f>
        <v>15266077.828087701</v>
      </c>
      <c r="E210" s="72">
        <f t="shared" ref="E210:F210" si="75">SUM(E203:E209)</f>
        <v>8920471.5100000016</v>
      </c>
      <c r="F210" s="72">
        <f t="shared" si="75"/>
        <v>6158581</v>
      </c>
      <c r="G210" s="42"/>
      <c r="H210" s="50">
        <v>57.332617360391581</v>
      </c>
      <c r="I210" s="50">
        <v>41.822570404669975</v>
      </c>
      <c r="J210" s="50">
        <v>99.155187765061555</v>
      </c>
      <c r="K210" s="42"/>
      <c r="L210" s="50">
        <v>42.581442210933858</v>
      </c>
      <c r="M210" s="50">
        <v>41.662857933199966</v>
      </c>
      <c r="N210" s="50">
        <v>84.244300144133831</v>
      </c>
      <c r="O210" s="42"/>
      <c r="P210" s="50">
        <v>58.402267394138917</v>
      </c>
      <c r="Q210" s="50">
        <v>29.747767005312181</v>
      </c>
      <c r="R210" s="50">
        <v>88.150034399451101</v>
      </c>
      <c r="S210" s="42"/>
      <c r="T210" s="50">
        <f t="shared" si="72"/>
        <v>58.433289876116277</v>
      </c>
      <c r="U210" s="50">
        <f t="shared" si="73"/>
        <v>40.341606202668309</v>
      </c>
      <c r="V210" s="50">
        <f t="shared" si="74"/>
        <v>98.774896078784593</v>
      </c>
      <c r="W210" s="42"/>
      <c r="X210" s="50">
        <f t="shared" si="68"/>
        <v>53.138999827063024</v>
      </c>
      <c r="Y210" s="50">
        <f t="shared" si="69"/>
        <v>37.25074371372682</v>
      </c>
      <c r="Z210" s="50">
        <f t="shared" si="70"/>
        <v>90.389743540789837</v>
      </c>
    </row>
    <row r="211" spans="2:26" ht="15">
      <c r="B211" s="44" t="s">
        <v>1575</v>
      </c>
      <c r="C211" s="45"/>
      <c r="D211" s="71"/>
      <c r="E211" s="71"/>
      <c r="F211" s="71"/>
      <c r="H211" s="46"/>
      <c r="I211" s="46"/>
      <c r="J211" s="46"/>
      <c r="L211" s="46"/>
      <c r="M211" s="46"/>
      <c r="N211" s="46"/>
      <c r="P211" s="46"/>
      <c r="Q211" s="46"/>
      <c r="R211" s="46"/>
      <c r="T211" s="46"/>
      <c r="U211" s="46"/>
      <c r="V211" s="46"/>
      <c r="X211" s="46"/>
      <c r="Y211" s="46"/>
      <c r="Z211" s="46"/>
    </row>
    <row r="212" spans="2:26" ht="15">
      <c r="B212" s="47" t="s">
        <v>202</v>
      </c>
      <c r="C212" s="47" t="s">
        <v>459</v>
      </c>
      <c r="D212" s="71">
        <f>IFERROR(VLOOKUP(B212,'1061(2023)'!$B$3:$I$297,8,0),0)</f>
        <v>35659.165838809997</v>
      </c>
      <c r="E212" s="71">
        <f>IFERROR(VLOOKUP(B212,August!$A$6:$H$300,8,0),0)-F212</f>
        <v>23225.919999999998</v>
      </c>
      <c r="F212" s="71">
        <f>IFERROR(VLOOKUP(B212,December!$A$6:$H$300,8,0),0)</f>
        <v>12297.89</v>
      </c>
      <c r="H212" s="46">
        <v>63.52675</v>
      </c>
      <c r="I212" s="46">
        <v>36.916305555555553</v>
      </c>
      <c r="J212" s="46">
        <v>100.44305555555556</v>
      </c>
      <c r="L212" s="46">
        <v>65.222930417845845</v>
      </c>
      <c r="M212" s="46">
        <v>36.914167751150984</v>
      </c>
      <c r="N212" s="46">
        <v>102.13709816899683</v>
      </c>
      <c r="P212" s="46">
        <v>65.120480199045787</v>
      </c>
      <c r="Q212" s="46">
        <v>35.556744058585025</v>
      </c>
      <c r="R212" s="46">
        <v>100.67722425763081</v>
      </c>
      <c r="T212" s="46">
        <f t="shared" ref="T212:T220" si="76">IFERROR(IF(E212&gt;0,E212/D212*100,0),0)</f>
        <v>65.133099593490343</v>
      </c>
      <c r="U212" s="46">
        <f t="shared" ref="U212:U220" si="77">IFERROR(IF(F212&gt;0,F212/D212*100,0),0)</f>
        <v>34.48731822721291</v>
      </c>
      <c r="V212" s="46">
        <f t="shared" si="74"/>
        <v>99.620417820703253</v>
      </c>
      <c r="X212" s="46">
        <f t="shared" si="68"/>
        <v>65.158836736793987</v>
      </c>
      <c r="Y212" s="46">
        <f t="shared" si="69"/>
        <v>35.65274334564964</v>
      </c>
      <c r="Z212" s="46">
        <f t="shared" si="70"/>
        <v>100.81158008244364</v>
      </c>
    </row>
    <row r="213" spans="2:26" ht="15">
      <c r="B213" s="47" t="s">
        <v>204</v>
      </c>
      <c r="C213" s="47" t="s">
        <v>461</v>
      </c>
      <c r="D213" s="71">
        <f>IFERROR(VLOOKUP(B213,'1061(2023)'!$B$3:$I$297,8,0),0)</f>
        <v>1197070.6206908801</v>
      </c>
      <c r="E213" s="71">
        <f>IFERROR(VLOOKUP(B213,August!$A$6:$H$300,8,0),0)-F213</f>
        <v>778719.48</v>
      </c>
      <c r="F213" s="71">
        <f>IFERROR(VLOOKUP(B213,December!$A$6:$H$300,8,0),0)</f>
        <v>409413.7</v>
      </c>
      <c r="H213" s="46">
        <v>66.966911129417909</v>
      </c>
      <c r="I213" s="46">
        <v>38.031364905865097</v>
      </c>
      <c r="J213" s="46">
        <v>104.998276035283</v>
      </c>
      <c r="L213" s="46">
        <v>77.726601448878412</v>
      </c>
      <c r="M213" s="46">
        <v>37.510920510666665</v>
      </c>
      <c r="N213" s="46">
        <v>115.23752195954508</v>
      </c>
      <c r="P213" s="46">
        <v>65.187414301526616</v>
      </c>
      <c r="Q213" s="46">
        <v>35.242453474352835</v>
      </c>
      <c r="R213" s="46">
        <v>100.42986777587944</v>
      </c>
      <c r="T213" s="46">
        <f t="shared" si="76"/>
        <v>65.052091876631977</v>
      </c>
      <c r="U213" s="46">
        <f t="shared" si="77"/>
        <v>34.20129881424289</v>
      </c>
      <c r="V213" s="46">
        <f t="shared" si="74"/>
        <v>99.253390690874866</v>
      </c>
      <c r="X213" s="46">
        <f t="shared" si="68"/>
        <v>69.322035875679006</v>
      </c>
      <c r="Y213" s="46">
        <f t="shared" si="69"/>
        <v>35.651557599754128</v>
      </c>
      <c r="Z213" s="46">
        <f t="shared" si="70"/>
        <v>104.97359347543313</v>
      </c>
    </row>
    <row r="214" spans="2:26" ht="15">
      <c r="B214" s="47" t="s">
        <v>208</v>
      </c>
      <c r="C214" s="47" t="s">
        <v>60</v>
      </c>
      <c r="D214" s="71">
        <f>IFERROR(VLOOKUP(B214,'1061(2023)'!$B$3:$I$297,8,0),0)</f>
        <v>707380.07935007999</v>
      </c>
      <c r="E214" s="71">
        <f>IFERROR(VLOOKUP(B214,August!$A$6:$H$300,8,0),0)-F214</f>
        <v>459686.57999999996</v>
      </c>
      <c r="F214" s="71">
        <f>IFERROR(VLOOKUP(B214,December!$A$6:$H$300,8,0),0)</f>
        <v>232667.01</v>
      </c>
      <c r="H214" s="46">
        <v>65.446520342787323</v>
      </c>
      <c r="I214" s="46">
        <v>37.622476550171683</v>
      </c>
      <c r="J214" s="46">
        <v>103.06899689295901</v>
      </c>
      <c r="L214" s="46">
        <v>68.886083567668365</v>
      </c>
      <c r="M214" s="46">
        <v>37.19171621793398</v>
      </c>
      <c r="N214" s="46">
        <v>106.07779978560234</v>
      </c>
      <c r="P214" s="46">
        <v>65.116755318783035</v>
      </c>
      <c r="Q214" s="46">
        <v>33.899861052979361</v>
      </c>
      <c r="R214" s="46">
        <v>99.016616371762396</v>
      </c>
      <c r="T214" s="46">
        <f t="shared" si="76"/>
        <v>64.984382995679852</v>
      </c>
      <c r="U214" s="46">
        <f t="shared" si="77"/>
        <v>32.891371526007298</v>
      </c>
      <c r="V214" s="46">
        <f t="shared" si="74"/>
        <v>97.875754521687156</v>
      </c>
      <c r="X214" s="46">
        <f t="shared" si="68"/>
        <v>66.329073960710417</v>
      </c>
      <c r="Y214" s="46">
        <f t="shared" si="69"/>
        <v>34.660982932306887</v>
      </c>
      <c r="Z214" s="46">
        <f t="shared" si="70"/>
        <v>100.9900568930173</v>
      </c>
    </row>
    <row r="215" spans="2:26" ht="15">
      <c r="B215" s="47" t="s">
        <v>207</v>
      </c>
      <c r="C215" s="47" t="s">
        <v>464</v>
      </c>
      <c r="D215" s="71">
        <f>IFERROR(VLOOKUP(B215,'1061(2023)'!$B$3:$I$297,8,0),0)</f>
        <v>1383846.8437856</v>
      </c>
      <c r="E215" s="71">
        <f>IFERROR(VLOOKUP(B215,August!$A$6:$H$300,8,0),0)-F215</f>
        <v>873439.42999999993</v>
      </c>
      <c r="F215" s="71">
        <f>IFERROR(VLOOKUP(B215,December!$A$6:$H$300,8,0),0)</f>
        <v>409308.8</v>
      </c>
      <c r="H215" s="46">
        <v>64.744583263907074</v>
      </c>
      <c r="I215" s="46">
        <v>39.27503808526339</v>
      </c>
      <c r="J215" s="46">
        <v>104.01962134917046</v>
      </c>
      <c r="L215" s="46">
        <v>88.835002076334519</v>
      </c>
      <c r="M215" s="46">
        <v>38.729907203472088</v>
      </c>
      <c r="N215" s="46">
        <v>127.56490927980661</v>
      </c>
      <c r="P215" s="46">
        <v>64.11406248066335</v>
      </c>
      <c r="Q215" s="46">
        <v>29.580987644371909</v>
      </c>
      <c r="R215" s="46">
        <v>93.695050125035266</v>
      </c>
      <c r="T215" s="46">
        <f t="shared" si="76"/>
        <v>63.116770032921522</v>
      </c>
      <c r="U215" s="46">
        <f t="shared" si="77"/>
        <v>29.577608377550657</v>
      </c>
      <c r="V215" s="46">
        <f t="shared" si="74"/>
        <v>92.694378410472183</v>
      </c>
      <c r="X215" s="46">
        <f t="shared" si="68"/>
        <v>72.021944863306473</v>
      </c>
      <c r="Y215" s="46">
        <f t="shared" si="69"/>
        <v>32.62950107513155</v>
      </c>
      <c r="Z215" s="46">
        <f t="shared" si="70"/>
        <v>104.65144593843802</v>
      </c>
    </row>
    <row r="216" spans="2:26" ht="15">
      <c r="B216" s="47" t="s">
        <v>42</v>
      </c>
      <c r="C216" s="47" t="s">
        <v>43</v>
      </c>
      <c r="D216" s="71">
        <f>IFERROR(VLOOKUP(B216,'1061(2023)'!$B$3:$I$297,8,0),0)</f>
        <v>600463.89121838997</v>
      </c>
      <c r="E216" s="71">
        <f>IFERROR(VLOOKUP(B216,August!$A$6:$H$300,8,0),0)-F216</f>
        <v>387516.97</v>
      </c>
      <c r="F216" s="71">
        <f>IFERROR(VLOOKUP(B216,December!$A$6:$H$300,8,0),0)</f>
        <v>211456.73</v>
      </c>
      <c r="H216" s="46">
        <v>66.341655089538619</v>
      </c>
      <c r="I216" s="46">
        <v>37.979612598034699</v>
      </c>
      <c r="J216" s="46">
        <v>104.32126768757331</v>
      </c>
      <c r="L216" s="46">
        <v>67.804722745561961</v>
      </c>
      <c r="M216" s="46">
        <v>37.519729993387188</v>
      </c>
      <c r="N216" s="46">
        <v>105.32445273894915</v>
      </c>
      <c r="P216" s="46">
        <v>59.114426984151706</v>
      </c>
      <c r="Q216" s="46">
        <v>17.666952459036807</v>
      </c>
      <c r="R216" s="46">
        <v>76.781379443188513</v>
      </c>
      <c r="T216" s="46">
        <f t="shared" si="76"/>
        <v>64.536265322082329</v>
      </c>
      <c r="U216" s="46">
        <f t="shared" si="77"/>
        <v>35.21556135056467</v>
      </c>
      <c r="V216" s="46">
        <f t="shared" si="74"/>
        <v>99.751826672646999</v>
      </c>
      <c r="X216" s="46">
        <f t="shared" si="68"/>
        <v>63.818471683931996</v>
      </c>
      <c r="Y216" s="46">
        <f t="shared" si="69"/>
        <v>30.134081267662889</v>
      </c>
      <c r="Z216" s="46">
        <f t="shared" si="70"/>
        <v>93.952552951594882</v>
      </c>
    </row>
    <row r="217" spans="2:26" ht="15">
      <c r="B217" s="47" t="s">
        <v>203</v>
      </c>
      <c r="C217" s="47" t="s">
        <v>460</v>
      </c>
      <c r="D217" s="71">
        <f>IFERROR(VLOOKUP(B217,'1061(2023)'!$B$3:$I$297,8,0),0)</f>
        <v>2096680.292049</v>
      </c>
      <c r="E217" s="71">
        <f>IFERROR(VLOOKUP(B217,August!$A$6:$H$300,8,0),0)-F217</f>
        <v>1360551.52</v>
      </c>
      <c r="F217" s="71">
        <f>IFERROR(VLOOKUP(B217,December!$A$6:$H$300,8,0),0)</f>
        <v>657401.25</v>
      </c>
      <c r="H217" s="46">
        <v>64.807256126446262</v>
      </c>
      <c r="I217" s="46">
        <v>37.478948755307421</v>
      </c>
      <c r="J217" s="46">
        <v>102.28620488175369</v>
      </c>
      <c r="L217" s="46">
        <v>60.915674054187321</v>
      </c>
      <c r="M217" s="46">
        <v>33.683713256143754</v>
      </c>
      <c r="N217" s="46">
        <v>94.599387310331082</v>
      </c>
      <c r="P217" s="46">
        <v>60.63309911576561</v>
      </c>
      <c r="Q217" s="46">
        <v>31.552537334620766</v>
      </c>
      <c r="R217" s="46">
        <v>92.185636450386369</v>
      </c>
      <c r="T217" s="46">
        <f t="shared" si="76"/>
        <v>64.890747776829087</v>
      </c>
      <c r="U217" s="46">
        <f t="shared" si="77"/>
        <v>31.354386860647626</v>
      </c>
      <c r="V217" s="46">
        <f t="shared" si="74"/>
        <v>96.24513463747671</v>
      </c>
      <c r="X217" s="46">
        <f t="shared" si="68"/>
        <v>62.146506982260668</v>
      </c>
      <c r="Y217" s="46">
        <f t="shared" si="69"/>
        <v>32.196879150470714</v>
      </c>
      <c r="Z217" s="46">
        <f t="shared" si="70"/>
        <v>94.343386132731382</v>
      </c>
    </row>
    <row r="218" spans="2:26" ht="15">
      <c r="B218" s="47" t="s">
        <v>205</v>
      </c>
      <c r="C218" s="47" t="s">
        <v>462</v>
      </c>
      <c r="D218" s="71">
        <f>IFERROR(VLOOKUP(B218,'1061(2023)'!$B$3:$I$297,8,0),0)</f>
        <v>1045219.0791542</v>
      </c>
      <c r="E218" s="71">
        <f>IFERROR(VLOOKUP(B218,August!$A$6:$H$300,8,0),0)-F218</f>
        <v>677189.19</v>
      </c>
      <c r="F218" s="71">
        <f>IFERROR(VLOOKUP(B218,December!$A$6:$H$300,8,0),0)</f>
        <v>316387.46000000002</v>
      </c>
      <c r="H218" s="46">
        <v>66.401633750000016</v>
      </c>
      <c r="I218" s="46">
        <v>37.764948750000002</v>
      </c>
      <c r="J218" s="46">
        <v>104.16658250000002</v>
      </c>
      <c r="L218" s="46">
        <v>72.419912258547313</v>
      </c>
      <c r="M218" s="46">
        <v>37.442377784852752</v>
      </c>
      <c r="N218" s="46">
        <v>109.86229004340007</v>
      </c>
      <c r="P218" s="46">
        <v>65.145288058699265</v>
      </c>
      <c r="Q218" s="46">
        <v>33.92298811703369</v>
      </c>
      <c r="R218" s="46">
        <v>99.068276175732962</v>
      </c>
      <c r="T218" s="46">
        <f t="shared" si="76"/>
        <v>64.789210559377381</v>
      </c>
      <c r="U218" s="46">
        <f t="shared" si="77"/>
        <v>30.269966010955653</v>
      </c>
      <c r="V218" s="46">
        <f t="shared" si="74"/>
        <v>95.059176570333037</v>
      </c>
      <c r="X218" s="46">
        <f t="shared" si="68"/>
        <v>67.451470292207986</v>
      </c>
      <c r="Y218" s="46">
        <f t="shared" si="69"/>
        <v>33.878443970947366</v>
      </c>
      <c r="Z218" s="46">
        <f t="shared" si="70"/>
        <v>101.32991426315535</v>
      </c>
    </row>
    <row r="219" spans="2:26" ht="15">
      <c r="B219" s="47" t="s">
        <v>206</v>
      </c>
      <c r="C219" s="47" t="s">
        <v>463</v>
      </c>
      <c r="D219" s="71">
        <f>IFERROR(VLOOKUP(B219,'1061(2023)'!$B$3:$I$297,8,0),0)</f>
        <v>1227714.21246606</v>
      </c>
      <c r="E219" s="71">
        <f>IFERROR(VLOOKUP(B219,August!$A$6:$H$300,8,0),0)-F219</f>
        <v>797681.1</v>
      </c>
      <c r="F219" s="71">
        <f>IFERROR(VLOOKUP(B219,December!$A$6:$H$300,8,0),0)</f>
        <v>423696.14</v>
      </c>
      <c r="H219" s="46">
        <v>66.586588679245281</v>
      </c>
      <c r="I219" s="46">
        <v>37.95167672955975</v>
      </c>
      <c r="J219" s="46">
        <v>104.53826540880503</v>
      </c>
      <c r="L219" s="46">
        <v>100.49917810616755</v>
      </c>
      <c r="M219" s="46">
        <v>37.447483805898621</v>
      </c>
      <c r="N219" s="46">
        <v>137.94666191206616</v>
      </c>
      <c r="P219" s="46">
        <v>65.018188242063502</v>
      </c>
      <c r="Q219" s="46">
        <v>35.444209222708821</v>
      </c>
      <c r="R219" s="46">
        <v>100.46239746477232</v>
      </c>
      <c r="T219" s="46">
        <f t="shared" si="76"/>
        <v>64.972865175009261</v>
      </c>
      <c r="U219" s="46">
        <f t="shared" si="77"/>
        <v>34.510974597983896</v>
      </c>
      <c r="V219" s="46">
        <f t="shared" si="74"/>
        <v>99.48383977299315</v>
      </c>
      <c r="X219" s="46">
        <f t="shared" si="68"/>
        <v>76.830077174413432</v>
      </c>
      <c r="Y219" s="46">
        <f t="shared" si="69"/>
        <v>35.800889208863786</v>
      </c>
      <c r="Z219" s="46">
        <f t="shared" si="70"/>
        <v>112.63096638327721</v>
      </c>
    </row>
    <row r="220" spans="2:26" ht="15">
      <c r="B220" s="49" t="s">
        <v>1576</v>
      </c>
      <c r="C220" s="45" t="s">
        <v>1577</v>
      </c>
      <c r="D220" s="72">
        <f>SUM(D212:D219)</f>
        <v>8294034.1845530197</v>
      </c>
      <c r="E220" s="72">
        <f t="shared" ref="E220:F220" si="78">SUM(E212:E219)</f>
        <v>5358010.1899999995</v>
      </c>
      <c r="F220" s="72">
        <f t="shared" si="78"/>
        <v>2672628.9800000004</v>
      </c>
      <c r="G220" s="42"/>
      <c r="H220" s="50">
        <v>65.745515300987407</v>
      </c>
      <c r="I220" s="50">
        <v>37.910402882679264</v>
      </c>
      <c r="J220" s="50">
        <v>103.65591818366667</v>
      </c>
      <c r="K220" s="42"/>
      <c r="L220" s="50">
        <v>74.421501298178015</v>
      </c>
      <c r="M220" s="50">
        <v>36.382897741744543</v>
      </c>
      <c r="N220" s="50">
        <v>110.80439903992256</v>
      </c>
      <c r="O220" s="42"/>
      <c r="P220" s="50">
        <v>63.303527912050313</v>
      </c>
      <c r="Q220" s="50">
        <v>31.754460024006008</v>
      </c>
      <c r="R220" s="50">
        <v>95.057987936056321</v>
      </c>
      <c r="S220" s="42"/>
      <c r="T220" s="50">
        <f t="shared" si="76"/>
        <v>64.600772926386867</v>
      </c>
      <c r="U220" s="50">
        <f t="shared" si="77"/>
        <v>32.223510544212125</v>
      </c>
      <c r="V220" s="50">
        <f t="shared" si="74"/>
        <v>96.824283470598999</v>
      </c>
      <c r="W220" s="42"/>
      <c r="X220" s="50">
        <f t="shared" si="68"/>
        <v>67.441934045538403</v>
      </c>
      <c r="Y220" s="50">
        <f t="shared" si="69"/>
        <v>33.453622769987561</v>
      </c>
      <c r="Z220" s="50">
        <f t="shared" si="70"/>
        <v>100.89555681552595</v>
      </c>
    </row>
    <row r="221" spans="2:26" ht="15">
      <c r="B221" s="44" t="s">
        <v>1578</v>
      </c>
      <c r="C221" s="45"/>
      <c r="D221" s="71"/>
      <c r="E221" s="71"/>
      <c r="F221" s="71"/>
      <c r="H221" s="46"/>
      <c r="I221" s="46"/>
      <c r="J221" s="46"/>
      <c r="L221" s="46"/>
      <c r="M221" s="46"/>
      <c r="N221" s="46"/>
      <c r="P221" s="46"/>
      <c r="Q221" s="46"/>
      <c r="R221" s="46"/>
      <c r="T221" s="46"/>
      <c r="U221" s="46"/>
      <c r="V221" s="46"/>
      <c r="X221" s="46"/>
      <c r="Y221" s="46"/>
      <c r="Z221" s="46"/>
    </row>
    <row r="222" spans="2:26" ht="15">
      <c r="B222" s="47" t="s">
        <v>44</v>
      </c>
      <c r="C222" s="47" t="s">
        <v>45</v>
      </c>
      <c r="D222" s="71">
        <f>IFERROR(VLOOKUP(B222,'1061(2023)'!$B$3:$I$297,8,0),0)</f>
        <v>2920425.9759895001</v>
      </c>
      <c r="E222" s="71">
        <f>IFERROR(VLOOKUP(B222,August!$A$6:$H$300,8,0),0)-F222</f>
        <v>1946348.09</v>
      </c>
      <c r="F222" s="71">
        <f>IFERROR(VLOOKUP(B222,December!$A$6:$H$300,8,0),0)</f>
        <v>911464.95</v>
      </c>
      <c r="H222" s="46">
        <v>65.662933268554511</v>
      </c>
      <c r="I222" s="46">
        <v>37.635584290281528</v>
      </c>
      <c r="J222" s="46">
        <v>103.29851755883604</v>
      </c>
      <c r="L222" s="46">
        <v>69.517755322140601</v>
      </c>
      <c r="M222" s="46">
        <v>35.632780858050339</v>
      </c>
      <c r="N222" s="46">
        <v>105.15053618019094</v>
      </c>
      <c r="P222" s="46">
        <v>66.246528947804279</v>
      </c>
      <c r="Q222" s="46">
        <v>33.120788092058426</v>
      </c>
      <c r="R222" s="46">
        <v>99.367317039862712</v>
      </c>
      <c r="T222" s="46">
        <f t="shared" ref="T222:T228" si="79">IFERROR(IF(E222&gt;0,E222/D222*100,0),0)</f>
        <v>66.646034037570061</v>
      </c>
      <c r="U222" s="46">
        <f t="shared" ref="U222:U228" si="80">IFERROR(IF(F222&gt;0,F222/D222*100,0),0)</f>
        <v>31.210000099084073</v>
      </c>
      <c r="V222" s="46">
        <f t="shared" si="74"/>
        <v>97.856034136654131</v>
      </c>
      <c r="X222" s="46">
        <f t="shared" si="68"/>
        <v>67.470106102504985</v>
      </c>
      <c r="Y222" s="46">
        <f t="shared" si="69"/>
        <v>33.321189683064276</v>
      </c>
      <c r="Z222" s="46">
        <f t="shared" si="70"/>
        <v>100.79129578556926</v>
      </c>
    </row>
    <row r="223" spans="2:26" ht="15">
      <c r="B223" s="57" t="s">
        <v>209</v>
      </c>
      <c r="C223" t="s">
        <v>465</v>
      </c>
      <c r="D223" s="71">
        <f>IFERROR(VLOOKUP(B223,'1061(2023)'!$B$3:$I$297,8,0),0)</f>
        <v>597985.43067439995</v>
      </c>
      <c r="E223" s="71">
        <f>IFERROR(VLOOKUP(B223,August!$A$6:$H$300,8,0),0)-F223</f>
        <v>400100.56000000006</v>
      </c>
      <c r="F223" s="71">
        <f>IFERROR(VLOOKUP(B223,December!$A$6:$H$300,8,0),0)</f>
        <v>187522.35</v>
      </c>
      <c r="H223" s="46">
        <v>61.811775543643535</v>
      </c>
      <c r="I223" s="46">
        <v>31.858443805063029</v>
      </c>
      <c r="J223" s="46">
        <v>93.670219348706567</v>
      </c>
      <c r="L223" s="46">
        <v>66.139118394080185</v>
      </c>
      <c r="M223" s="46">
        <v>32.71725841258823</v>
      </c>
      <c r="N223" s="46">
        <v>98.856376806668408</v>
      </c>
      <c r="P223" s="46">
        <v>66.126924274493987</v>
      </c>
      <c r="Q223" s="46">
        <v>31.776439887089936</v>
      </c>
      <c r="R223" s="46">
        <v>97.903364161583923</v>
      </c>
      <c r="T223" s="46">
        <f t="shared" si="79"/>
        <v>66.908078270196654</v>
      </c>
      <c r="U223" s="46">
        <f t="shared" si="80"/>
        <v>31.359016521274576</v>
      </c>
      <c r="V223" s="46">
        <f t="shared" si="74"/>
        <v>98.267094791471237</v>
      </c>
      <c r="X223" s="46">
        <f t="shared" si="68"/>
        <v>66.391373646256952</v>
      </c>
      <c r="Y223" s="46">
        <f t="shared" si="69"/>
        <v>31.950904940317582</v>
      </c>
      <c r="Z223" s="46">
        <f t="shared" si="70"/>
        <v>98.342278586574523</v>
      </c>
    </row>
    <row r="224" spans="2:26" ht="15">
      <c r="B224" s="47" t="s">
        <v>210</v>
      </c>
      <c r="C224" s="47" t="s">
        <v>466</v>
      </c>
      <c r="D224" s="71">
        <f>IFERROR(VLOOKUP(B224,'1061(2023)'!$B$3:$I$297,8,0),0)</f>
        <v>488417.32928985998</v>
      </c>
      <c r="E224" s="71">
        <f>IFERROR(VLOOKUP(B224,August!$A$6:$H$300,8,0),0)-F224</f>
        <v>325878.78999999998</v>
      </c>
      <c r="F224" s="71">
        <f>IFERROR(VLOOKUP(B224,December!$A$6:$H$300,8,0),0)</f>
        <v>163464.39000000001</v>
      </c>
      <c r="H224" s="46">
        <v>56.68182407571075</v>
      </c>
      <c r="I224" s="46">
        <v>35.350207552332762</v>
      </c>
      <c r="J224" s="46">
        <v>92.032031628043512</v>
      </c>
      <c r="L224" s="46">
        <v>61.174543680487581</v>
      </c>
      <c r="M224" s="46">
        <v>36.65424594948751</v>
      </c>
      <c r="N224" s="46">
        <v>97.828789629975091</v>
      </c>
      <c r="P224" s="46">
        <v>66.158490885792006</v>
      </c>
      <c r="Q224" s="46">
        <v>34.50706110126918</v>
      </c>
      <c r="R224" s="46">
        <v>100.66555198706118</v>
      </c>
      <c r="T224" s="46">
        <f t="shared" si="79"/>
        <v>66.721381584436244</v>
      </c>
      <c r="U224" s="46">
        <f t="shared" si="80"/>
        <v>33.468179812061734</v>
      </c>
      <c r="V224" s="46">
        <f t="shared" si="74"/>
        <v>100.18956139649798</v>
      </c>
      <c r="X224" s="46">
        <f t="shared" si="68"/>
        <v>64.684805383571941</v>
      </c>
      <c r="Y224" s="46">
        <f t="shared" si="69"/>
        <v>34.876495620939473</v>
      </c>
      <c r="Z224" s="46">
        <f t="shared" si="70"/>
        <v>99.561301004511407</v>
      </c>
    </row>
    <row r="225" spans="2:26" ht="15">
      <c r="B225" s="47" t="s">
        <v>212</v>
      </c>
      <c r="C225" s="47" t="s">
        <v>1579</v>
      </c>
      <c r="D225" s="71">
        <f>IFERROR(VLOOKUP(B225,'1061(2023)'!$B$3:$I$297,8,0),0)</f>
        <v>490136.45987738</v>
      </c>
      <c r="E225" s="71">
        <f>IFERROR(VLOOKUP(B225,August!$A$6:$H$300,8,0),0)-F225</f>
        <v>338822.31999999995</v>
      </c>
      <c r="F225" s="71">
        <f>IFERROR(VLOOKUP(B225,December!$A$6:$H$300,8,0),0)</f>
        <v>150759.29</v>
      </c>
      <c r="H225" s="46">
        <v>55.337977777777766</v>
      </c>
      <c r="I225" s="46">
        <v>26.137722222222219</v>
      </c>
      <c r="J225" s="46">
        <v>81.475699999999989</v>
      </c>
      <c r="L225" s="46">
        <v>70.401051259591128</v>
      </c>
      <c r="M225" s="46">
        <v>29.96711049248011</v>
      </c>
      <c r="N225" s="46">
        <v>100.36816175207125</v>
      </c>
      <c r="P225" s="46">
        <v>69.671278824178728</v>
      </c>
      <c r="Q225" s="46">
        <v>23.978945989888413</v>
      </c>
      <c r="R225" s="46">
        <v>93.650224814067144</v>
      </c>
      <c r="T225" s="46">
        <f t="shared" si="79"/>
        <v>69.128160774810539</v>
      </c>
      <c r="U225" s="46">
        <f t="shared" si="80"/>
        <v>30.758636082228254</v>
      </c>
      <c r="V225" s="46">
        <f t="shared" si="74"/>
        <v>99.886796857038789</v>
      </c>
      <c r="X225" s="46">
        <f t="shared" si="68"/>
        <v>69.733496952860136</v>
      </c>
      <c r="Y225" s="46">
        <f t="shared" si="69"/>
        <v>28.234897521532258</v>
      </c>
      <c r="Z225" s="46">
        <f t="shared" si="70"/>
        <v>97.968394474392383</v>
      </c>
    </row>
    <row r="226" spans="2:26" ht="15">
      <c r="B226" s="47" t="s">
        <v>211</v>
      </c>
      <c r="C226" s="47" t="s">
        <v>467</v>
      </c>
      <c r="D226" s="71">
        <f>IFERROR(VLOOKUP(B226,'1061(2023)'!$B$3:$I$297,8,0),0)</f>
        <v>444506.07877259003</v>
      </c>
      <c r="E226" s="71">
        <f>IFERROR(VLOOKUP(B226,August!$A$6:$H$300,8,0),0)-F226</f>
        <v>281553.19000000006</v>
      </c>
      <c r="F226" s="71">
        <f>IFERROR(VLOOKUP(B226,December!$A$6:$H$300,8,0),0)</f>
        <v>158223.32999999999</v>
      </c>
      <c r="H226" s="46">
        <v>47.05132229123533</v>
      </c>
      <c r="I226" s="46">
        <v>26.554877846790891</v>
      </c>
      <c r="J226" s="46">
        <v>73.606200138026225</v>
      </c>
      <c r="L226" s="46">
        <v>1.8431476874143857</v>
      </c>
      <c r="M226" s="46">
        <v>33.516440045226382</v>
      </c>
      <c r="N226" s="46">
        <v>35.359587732640769</v>
      </c>
      <c r="P226" s="46">
        <v>62.475522332668056</v>
      </c>
      <c r="Q226" s="46">
        <v>0.28359676728038219</v>
      </c>
      <c r="R226" s="46">
        <v>62.759119099948435</v>
      </c>
      <c r="T226" s="46">
        <f t="shared" si="79"/>
        <v>63.340683838891451</v>
      </c>
      <c r="U226" s="46">
        <f t="shared" si="80"/>
        <v>35.595312990297096</v>
      </c>
      <c r="V226" s="46">
        <f t="shared" si="74"/>
        <v>98.935996829188554</v>
      </c>
      <c r="X226" s="46">
        <f t="shared" si="68"/>
        <v>42.553117952991293</v>
      </c>
      <c r="Y226" s="46">
        <f t="shared" si="69"/>
        <v>23.131783267601282</v>
      </c>
      <c r="Z226" s="46">
        <f t="shared" si="70"/>
        <v>65.684901220592579</v>
      </c>
    </row>
    <row r="227" spans="2:26" ht="15">
      <c r="B227" s="47" t="s">
        <v>584</v>
      </c>
      <c r="C227" s="47" t="s">
        <v>585</v>
      </c>
      <c r="D227" s="71">
        <f>IFERROR(VLOOKUP(B227,'1061(2023)'!$B$3:$I$297,8,0),0)</f>
        <v>0</v>
      </c>
      <c r="E227" s="71">
        <f>IFERROR(VLOOKUP(B227,August!$A$6:$H$300,8,0),0)-F227</f>
        <v>0</v>
      </c>
      <c r="F227" s="71">
        <f>IFERROR(VLOOKUP(B227,December!$A$6:$H$300,8,0),0)</f>
        <v>0</v>
      </c>
      <c r="H227" s="46">
        <v>0</v>
      </c>
      <c r="I227" s="46">
        <v>0</v>
      </c>
      <c r="J227" s="46">
        <v>0</v>
      </c>
      <c r="L227" s="46">
        <v>0</v>
      </c>
      <c r="M227" s="46">
        <v>0</v>
      </c>
      <c r="N227" s="46">
        <v>0</v>
      </c>
      <c r="P227" s="46">
        <v>0</v>
      </c>
      <c r="Q227" s="46">
        <v>0</v>
      </c>
      <c r="R227" s="46">
        <v>0</v>
      </c>
      <c r="T227" s="46">
        <f t="shared" si="79"/>
        <v>0</v>
      </c>
      <c r="U227" s="46">
        <f t="shared" si="80"/>
        <v>0</v>
      </c>
      <c r="V227" s="46">
        <f t="shared" si="74"/>
        <v>0</v>
      </c>
      <c r="X227" s="46">
        <f t="shared" si="68"/>
        <v>0</v>
      </c>
      <c r="Y227" s="46">
        <f t="shared" si="69"/>
        <v>0</v>
      </c>
      <c r="Z227" s="46">
        <f t="shared" si="70"/>
        <v>0</v>
      </c>
    </row>
    <row r="228" spans="2:26" ht="15">
      <c r="B228" s="49" t="s">
        <v>1580</v>
      </c>
      <c r="C228" s="45" t="s">
        <v>1581</v>
      </c>
      <c r="D228" s="72">
        <f>SUM(D222:D227)</f>
        <v>4941471.2746037301</v>
      </c>
      <c r="E228" s="72">
        <f t="shared" ref="E228:F228" si="81">SUM(E222:E227)</f>
        <v>3292702.95</v>
      </c>
      <c r="F228" s="72">
        <f t="shared" si="81"/>
        <v>1571434.31</v>
      </c>
      <c r="G228" s="48"/>
      <c r="H228" s="50">
        <v>60.541485771429528</v>
      </c>
      <c r="I228" s="50">
        <v>33.992216439199161</v>
      </c>
      <c r="J228" s="50">
        <v>94.533702210628689</v>
      </c>
      <c r="K228" s="42"/>
      <c r="L228" s="50">
        <v>60.086310002022017</v>
      </c>
      <c r="M228" s="50">
        <v>34.655440235161969</v>
      </c>
      <c r="N228" s="50">
        <v>94.741750237183993</v>
      </c>
      <c r="O228" s="42"/>
      <c r="P228" s="50">
        <v>66.227057027866223</v>
      </c>
      <c r="Q228" s="50">
        <v>29.089721007708551</v>
      </c>
      <c r="R228" s="50">
        <v>95.316778035574771</v>
      </c>
      <c r="S228" s="42"/>
      <c r="T228" s="50">
        <f t="shared" si="79"/>
        <v>66.634060323745402</v>
      </c>
      <c r="U228" s="50">
        <f t="shared" si="80"/>
        <v>31.800939895699742</v>
      </c>
      <c r="V228" s="50">
        <f t="shared" si="74"/>
        <v>98.435000219445143</v>
      </c>
      <c r="W228" s="42"/>
      <c r="X228" s="50">
        <f t="shared" si="68"/>
        <v>64.31580911787789</v>
      </c>
      <c r="Y228" s="50">
        <f t="shared" si="69"/>
        <v>31.848700379523422</v>
      </c>
      <c r="Z228" s="50">
        <f t="shared" si="70"/>
        <v>96.164509497401298</v>
      </c>
    </row>
    <row r="229" spans="2:26" ht="15">
      <c r="B229" s="51" t="s">
        <v>1582</v>
      </c>
      <c r="C229" s="45"/>
      <c r="D229" s="71"/>
      <c r="E229" s="71"/>
      <c r="F229" s="71"/>
      <c r="H229" s="46"/>
      <c r="I229" s="46"/>
      <c r="J229" s="46"/>
      <c r="L229" s="46"/>
      <c r="M229" s="46"/>
      <c r="N229" s="46"/>
      <c r="P229" s="46"/>
      <c r="Q229" s="46"/>
      <c r="R229" s="46"/>
      <c r="T229" s="46"/>
      <c r="U229" s="46"/>
      <c r="V229" s="46"/>
      <c r="X229" s="46"/>
      <c r="Y229" s="46"/>
      <c r="Z229" s="46"/>
    </row>
    <row r="230" spans="2:26" ht="15">
      <c r="B230" s="47" t="s">
        <v>213</v>
      </c>
      <c r="C230" s="47" t="s">
        <v>468</v>
      </c>
      <c r="D230" s="71">
        <f>IFERROR(VLOOKUP(B230,'1061(2023)'!$B$3:$I$297,8,0),0)</f>
        <v>1626696.12995118</v>
      </c>
      <c r="E230" s="71">
        <f>IFERROR(VLOOKUP(B230,August!$A$6:$H$300,8,0),0)-F230</f>
        <v>1030016.44</v>
      </c>
      <c r="F230" s="71">
        <f>IFERROR(VLOOKUP(B230,December!$A$6:$H$300,8,0),0)</f>
        <v>588249.51</v>
      </c>
      <c r="H230" s="46">
        <v>61.918083333333328</v>
      </c>
      <c r="I230" s="46">
        <v>30.262276666666672</v>
      </c>
      <c r="J230" s="46">
        <v>92.180360000000007</v>
      </c>
      <c r="L230" s="46">
        <v>66.780756055894912</v>
      </c>
      <c r="M230" s="46">
        <v>38.059425058801047</v>
      </c>
      <c r="N230" s="46">
        <v>104.84018111469595</v>
      </c>
      <c r="P230" s="46">
        <v>63.033324684008022</v>
      </c>
      <c r="Q230" s="46">
        <v>37.109688439069785</v>
      </c>
      <c r="R230" s="46">
        <v>100.14301312307781</v>
      </c>
      <c r="T230" s="46">
        <f>IFERROR(IF(E230&gt;0,E230/D230*100,0),0)</f>
        <v>63.319535900716296</v>
      </c>
      <c r="U230" s="46">
        <f>IFERROR(IF(F230&gt;0,F230/D230*100,0),0)</f>
        <v>36.162224718494564</v>
      </c>
      <c r="V230" s="46">
        <f t="shared" si="74"/>
        <v>99.48176061921086</v>
      </c>
      <c r="X230" s="46">
        <f t="shared" si="68"/>
        <v>64.377872213539732</v>
      </c>
      <c r="Y230" s="46">
        <f t="shared" si="69"/>
        <v>37.110446072121796</v>
      </c>
      <c r="Z230" s="46">
        <f t="shared" si="70"/>
        <v>101.48831828566153</v>
      </c>
    </row>
    <row r="231" spans="2:26" ht="15">
      <c r="B231" s="47" t="s">
        <v>214</v>
      </c>
      <c r="C231" s="47" t="s">
        <v>469</v>
      </c>
      <c r="D231" s="71">
        <f>IFERROR(VLOOKUP(B231,'1061(2023)'!$B$3:$I$297,8,0),0)</f>
        <v>474949.75705548003</v>
      </c>
      <c r="E231" s="71">
        <f>IFERROR(VLOOKUP(B231,August!$A$6:$H$300,8,0),0)-F231</f>
        <v>298135.44000000006</v>
      </c>
      <c r="F231" s="71">
        <f>IFERROR(VLOOKUP(B231,December!$A$6:$H$300,8,0),0)</f>
        <v>167623.57999999999</v>
      </c>
      <c r="H231" s="46">
        <v>59.897122352941167</v>
      </c>
      <c r="I231" s="46">
        <v>18.913265882352942</v>
      </c>
      <c r="J231" s="46">
        <v>78.810388235294113</v>
      </c>
      <c r="L231" s="46">
        <v>84.056669762210873</v>
      </c>
      <c r="M231" s="46">
        <v>28.671945006705123</v>
      </c>
      <c r="N231" s="46">
        <v>112.728614768916</v>
      </c>
      <c r="P231" s="46">
        <v>64.213749466848995</v>
      </c>
      <c r="Q231" s="46">
        <v>36.186039630464464</v>
      </c>
      <c r="R231" s="46">
        <v>100.39978909731346</v>
      </c>
      <c r="T231" s="46">
        <f>IFERROR(IF(E231&gt;0,E231/D231*100,0),0)</f>
        <v>62.771995473444179</v>
      </c>
      <c r="U231" s="46">
        <f>IFERROR(IF(F231&gt;0,F231/D231*100,0),0)</f>
        <v>35.292907830758082</v>
      </c>
      <c r="V231" s="46">
        <f t="shared" si="74"/>
        <v>98.064903304202261</v>
      </c>
      <c r="X231" s="46">
        <f t="shared" si="68"/>
        <v>70.347471567501358</v>
      </c>
      <c r="Y231" s="46">
        <f t="shared" si="69"/>
        <v>33.383630822642552</v>
      </c>
      <c r="Z231" s="46">
        <f t="shared" si="70"/>
        <v>103.7311023901439</v>
      </c>
    </row>
    <row r="232" spans="2:26" ht="15">
      <c r="B232" s="47" t="s">
        <v>215</v>
      </c>
      <c r="C232" s="47" t="s">
        <v>470</v>
      </c>
      <c r="D232" s="71">
        <f>IFERROR(VLOOKUP(B232,'1061(2023)'!$B$3:$I$297,8,0),0)</f>
        <v>682990.12146431999</v>
      </c>
      <c r="E232" s="71">
        <f>IFERROR(VLOOKUP(B232,August!$A$6:$H$300,8,0),0)-F232</f>
        <v>445994.77</v>
      </c>
      <c r="F232" s="71">
        <f>IFERROR(VLOOKUP(B232,December!$A$6:$H$300,8,0),0)</f>
        <v>222635.35</v>
      </c>
      <c r="H232" s="46">
        <v>61.706542024013721</v>
      </c>
      <c r="I232" s="46">
        <v>27.424156089193826</v>
      </c>
      <c r="J232" s="46">
        <v>89.130698113207544</v>
      </c>
      <c r="L232" s="46">
        <v>75.63032112778194</v>
      </c>
      <c r="M232" s="46">
        <v>35.571575272221729</v>
      </c>
      <c r="N232" s="46">
        <v>111.20189640000368</v>
      </c>
      <c r="P232" s="46">
        <v>65.056381848486225</v>
      </c>
      <c r="Q232" s="46">
        <v>34.300299585250364</v>
      </c>
      <c r="R232" s="46">
        <v>99.356681433736583</v>
      </c>
      <c r="T232" s="46">
        <f>IFERROR(IF(E232&gt;0,E232/D232*100,0),0)</f>
        <v>65.300325141422874</v>
      </c>
      <c r="U232" s="46">
        <f>IFERROR(IF(F232&gt;0,F232/D232*100,0),0)</f>
        <v>32.597155215462465</v>
      </c>
      <c r="V232" s="46">
        <f t="shared" si="74"/>
        <v>97.897480356885339</v>
      </c>
      <c r="X232" s="46">
        <f t="shared" si="68"/>
        <v>68.662342705897018</v>
      </c>
      <c r="Y232" s="46">
        <f t="shared" si="69"/>
        <v>34.15634335764485</v>
      </c>
      <c r="Z232" s="46">
        <f t="shared" si="70"/>
        <v>102.81868606354186</v>
      </c>
    </row>
    <row r="233" spans="2:26" ht="15">
      <c r="B233" s="49" t="s">
        <v>1583</v>
      </c>
      <c r="C233" s="45" t="s">
        <v>1584</v>
      </c>
      <c r="D233" s="72">
        <f>SUM(D230:D232)</f>
        <v>2784636.00847098</v>
      </c>
      <c r="E233" s="72">
        <f t="shared" ref="E233:F233" si="82">SUM(E230:E232)</f>
        <v>1774146.65</v>
      </c>
      <c r="F233" s="72">
        <f t="shared" si="82"/>
        <v>978508.44</v>
      </c>
      <c r="G233" s="42"/>
      <c r="H233" s="50">
        <v>61.526441786283904</v>
      </c>
      <c r="I233" s="50">
        <v>27.679360446570971</v>
      </c>
      <c r="J233" s="50">
        <v>89.205802232854879</v>
      </c>
      <c r="K233" s="42"/>
      <c r="L233" s="50">
        <v>71.640138918295619</v>
      </c>
      <c r="M233" s="50">
        <v>35.943541069312147</v>
      </c>
      <c r="N233" s="50">
        <v>107.58367998760777</v>
      </c>
      <c r="O233" s="42"/>
      <c r="P233" s="50">
        <v>63.721651819955646</v>
      </c>
      <c r="Q233" s="50">
        <v>36.276622887614522</v>
      </c>
      <c r="R233" s="50">
        <v>99.998274707570175</v>
      </c>
      <c r="S233" s="42"/>
      <c r="T233" s="50">
        <f>IFERROR(IF(E233&gt;0,E233/D233*100,0),0)</f>
        <v>63.711976883261265</v>
      </c>
      <c r="U233" s="50">
        <f>IFERROR(IF(F233&gt;0,F233/D233*100,0),0)</f>
        <v>35.139545600334699</v>
      </c>
      <c r="V233" s="50">
        <f t="shared" si="74"/>
        <v>98.851522483595971</v>
      </c>
      <c r="W233" s="42"/>
      <c r="X233" s="50">
        <f t="shared" si="68"/>
        <v>66.357922540504177</v>
      </c>
      <c r="Y233" s="50">
        <f t="shared" si="69"/>
        <v>35.786569852420456</v>
      </c>
      <c r="Z233" s="50">
        <f t="shared" si="70"/>
        <v>102.14449239292465</v>
      </c>
    </row>
    <row r="234" spans="2:26" ht="15">
      <c r="B234" s="44" t="s">
        <v>1585</v>
      </c>
      <c r="C234" s="45"/>
      <c r="D234" s="71"/>
      <c r="E234" s="71"/>
      <c r="F234" s="71"/>
      <c r="H234" s="46"/>
      <c r="I234" s="46"/>
      <c r="J234" s="46"/>
      <c r="L234" s="46"/>
      <c r="M234" s="46"/>
      <c r="N234" s="46"/>
      <c r="P234" s="46"/>
      <c r="Q234" s="46"/>
      <c r="R234" s="46"/>
      <c r="T234" s="46"/>
      <c r="U234" s="46"/>
      <c r="V234" s="46"/>
      <c r="X234" s="46"/>
      <c r="Y234" s="46"/>
      <c r="Z234" s="46"/>
    </row>
    <row r="235" spans="2:26" ht="15">
      <c r="B235" s="47" t="s">
        <v>219</v>
      </c>
      <c r="C235" s="47" t="s">
        <v>474</v>
      </c>
      <c r="D235" s="71">
        <f>IFERROR(VLOOKUP(B235,'1061(2023)'!$B$3:$I$297,8,0),0)</f>
        <v>6998827.40014276</v>
      </c>
      <c r="E235" s="71">
        <f>IFERROR(VLOOKUP(B235,August!$A$6:$H$300,8,0),0)-F235</f>
        <v>3876906.7800000003</v>
      </c>
      <c r="F235" s="71">
        <f>IFERROR(VLOOKUP(B235,December!$A$6:$H$300,8,0),0)</f>
        <v>2882499.45</v>
      </c>
      <c r="H235" s="46">
        <v>58.12713863013699</v>
      </c>
      <c r="I235" s="46">
        <v>47.749562191780818</v>
      </c>
      <c r="J235" s="46">
        <v>105.87670082191781</v>
      </c>
      <c r="L235" s="46">
        <v>61.681012876544358</v>
      </c>
      <c r="M235" s="46">
        <v>47.11863448847776</v>
      </c>
      <c r="N235" s="46">
        <v>108.79964736502211</v>
      </c>
      <c r="P235" s="46">
        <v>55.654962953196517</v>
      </c>
      <c r="Q235" s="46">
        <v>40.848090880554388</v>
      </c>
      <c r="R235" s="46">
        <v>96.503053833750897</v>
      </c>
      <c r="T235" s="46">
        <f t="shared" ref="T235:T250" si="83">IFERROR(IF(E235&gt;0,E235/D235*100,0),0)</f>
        <v>55.393661799988379</v>
      </c>
      <c r="U235" s="46">
        <f t="shared" ref="U235:U250" si="84">IFERROR(IF(F235&gt;0,F235/D235*100,0),0)</f>
        <v>41.185462723958643</v>
      </c>
      <c r="V235" s="46">
        <f t="shared" si="74"/>
        <v>96.57912452394703</v>
      </c>
      <c r="X235" s="46">
        <f t="shared" si="68"/>
        <v>57.576545876576425</v>
      </c>
      <c r="Y235" s="46">
        <f t="shared" si="69"/>
        <v>43.050729364330266</v>
      </c>
      <c r="Z235" s="46">
        <f t="shared" si="70"/>
        <v>100.62727524090667</v>
      </c>
    </row>
    <row r="236" spans="2:26" ht="15">
      <c r="B236" s="47" t="s">
        <v>220</v>
      </c>
      <c r="C236" s="47" t="s">
        <v>475</v>
      </c>
      <c r="D236" s="71">
        <f>IFERROR(VLOOKUP(B236,'1061(2023)'!$B$3:$I$297,8,0),0)</f>
        <v>62975428.794399507</v>
      </c>
      <c r="E236" s="71">
        <f>IFERROR(VLOOKUP(B236,August!$A$6:$H$300,8,0),0)-F236</f>
        <v>34326494.989999995</v>
      </c>
      <c r="F236" s="71">
        <f>IFERROR(VLOOKUP(B236,December!$A$6:$H$300,8,0),0)</f>
        <v>25095109.379999999</v>
      </c>
      <c r="H236" s="46">
        <v>55.172909999999987</v>
      </c>
      <c r="I236" s="46">
        <v>45.169969060606057</v>
      </c>
      <c r="J236" s="46">
        <v>100.34287906060604</v>
      </c>
      <c r="L236" s="46">
        <v>86.10253956453046</v>
      </c>
      <c r="M236" s="46">
        <v>44.907839171301653</v>
      </c>
      <c r="N236" s="46">
        <v>131.01037873583212</v>
      </c>
      <c r="P236" s="46">
        <v>55.023359251419578</v>
      </c>
      <c r="Q236" s="46">
        <v>41.804430406266931</v>
      </c>
      <c r="R236" s="46">
        <v>96.827789657686509</v>
      </c>
      <c r="T236" s="46">
        <f t="shared" si="83"/>
        <v>54.507759053246332</v>
      </c>
      <c r="U236" s="46">
        <f t="shared" si="84"/>
        <v>39.849048844002063</v>
      </c>
      <c r="V236" s="46">
        <f t="shared" si="74"/>
        <v>94.356807897248387</v>
      </c>
      <c r="X236" s="46">
        <f t="shared" si="68"/>
        <v>65.211219289732128</v>
      </c>
      <c r="Y236" s="46">
        <f t="shared" si="69"/>
        <v>42.187106140523547</v>
      </c>
      <c r="Z236" s="46">
        <f t="shared" si="70"/>
        <v>107.39832543025568</v>
      </c>
    </row>
    <row r="237" spans="2:26" ht="15">
      <c r="B237" s="47" t="s">
        <v>221</v>
      </c>
      <c r="C237" s="47" t="s">
        <v>476</v>
      </c>
      <c r="D237" s="71">
        <f>IFERROR(VLOOKUP(B237,'1061(2023)'!$B$3:$I$297,8,0),0)</f>
        <v>77500000</v>
      </c>
      <c r="E237" s="71">
        <f>IFERROR(VLOOKUP(B237,August!$A$6:$H$300,8,0),0)-F237</f>
        <v>42371125.980000004</v>
      </c>
      <c r="F237" s="71">
        <f>IFERROR(VLOOKUP(B237,December!$A$6:$H$300,8,0),0)</f>
        <v>33938892.409999996</v>
      </c>
      <c r="H237" s="46">
        <v>54.533902499999996</v>
      </c>
      <c r="I237" s="46">
        <v>45.783946069444447</v>
      </c>
      <c r="J237" s="46">
        <v>100.31784856944444</v>
      </c>
      <c r="L237" s="46">
        <v>56.926116652777779</v>
      </c>
      <c r="M237" s="46">
        <v>45.577322472222221</v>
      </c>
      <c r="N237" s="46">
        <v>102.503439125</v>
      </c>
      <c r="P237" s="46">
        <v>54.845868342105263</v>
      </c>
      <c r="Q237" s="46">
        <v>43.634419447368423</v>
      </c>
      <c r="R237" s="46">
        <v>98.480287789473692</v>
      </c>
      <c r="T237" s="46">
        <f t="shared" si="83"/>
        <v>54.672420619354845</v>
      </c>
      <c r="U237" s="46">
        <f t="shared" si="84"/>
        <v>43.792119238709674</v>
      </c>
      <c r="V237" s="46">
        <f t="shared" si="74"/>
        <v>98.464539858064512</v>
      </c>
      <c r="X237" s="46">
        <f t="shared" si="68"/>
        <v>55.481468538079298</v>
      </c>
      <c r="Y237" s="46">
        <f t="shared" si="69"/>
        <v>44.334620386100106</v>
      </c>
      <c r="Z237" s="46">
        <f t="shared" si="70"/>
        <v>99.816088924179397</v>
      </c>
    </row>
    <row r="238" spans="2:26" ht="15">
      <c r="B238" s="47" t="s">
        <v>216</v>
      </c>
      <c r="C238" s="47" t="s">
        <v>471</v>
      </c>
      <c r="D238" s="71">
        <f>IFERROR(VLOOKUP(B238,'1061(2023)'!$B$3:$I$297,8,0),0)</f>
        <v>406065.33726120001</v>
      </c>
      <c r="E238" s="71">
        <f>IFERROR(VLOOKUP(B238,August!$A$6:$H$300,8,0),0)-F238</f>
        <v>228792.49</v>
      </c>
      <c r="F238" s="71">
        <f>IFERROR(VLOOKUP(B238,December!$A$6:$H$300,8,0),0)</f>
        <v>159787.81</v>
      </c>
      <c r="H238" s="46">
        <v>50.012483673254351</v>
      </c>
      <c r="I238" s="46">
        <v>38.740518522326852</v>
      </c>
      <c r="J238" s="46">
        <v>88.753002195581203</v>
      </c>
      <c r="L238" s="46">
        <v>33.790529495748203</v>
      </c>
      <c r="M238" s="46">
        <v>23.085892848206065</v>
      </c>
      <c r="N238" s="46">
        <v>56.876422343954268</v>
      </c>
      <c r="P238" s="46">
        <v>56.767275990383602</v>
      </c>
      <c r="Q238" s="46">
        <v>38.025769674964032</v>
      </c>
      <c r="R238" s="46">
        <v>94.793045665347634</v>
      </c>
      <c r="T238" s="46">
        <f t="shared" si="83"/>
        <v>56.343762691773435</v>
      </c>
      <c r="U238" s="46">
        <f t="shared" si="84"/>
        <v>39.35027084008825</v>
      </c>
      <c r="V238" s="46">
        <f t="shared" si="74"/>
        <v>95.694033531861692</v>
      </c>
      <c r="X238" s="46">
        <f t="shared" si="68"/>
        <v>48.967189392635078</v>
      </c>
      <c r="Y238" s="46">
        <f t="shared" si="69"/>
        <v>33.487311121086115</v>
      </c>
      <c r="Z238" s="46">
        <f t="shared" si="70"/>
        <v>82.4545005137212</v>
      </c>
    </row>
    <row r="239" spans="2:26" ht="15">
      <c r="B239" s="47" t="s">
        <v>222</v>
      </c>
      <c r="C239" s="47" t="s">
        <v>477</v>
      </c>
      <c r="D239" s="71">
        <f>IFERROR(VLOOKUP(B239,'1061(2023)'!$B$3:$I$297,8,0),0)</f>
        <v>15377992.832885761</v>
      </c>
      <c r="E239" s="71">
        <f>IFERROR(VLOOKUP(B239,August!$A$6:$H$300,8,0),0)-F239</f>
        <v>8230376.2499999991</v>
      </c>
      <c r="F239" s="71">
        <f>IFERROR(VLOOKUP(B239,December!$A$6:$H$300,8,0),0)</f>
        <v>6083454.4500000002</v>
      </c>
      <c r="H239" s="46">
        <v>53.483808369576977</v>
      </c>
      <c r="I239" s="46">
        <v>46.045990731317502</v>
      </c>
      <c r="J239" s="46">
        <v>99.529799100894479</v>
      </c>
      <c r="L239" s="46">
        <v>58.51097755515309</v>
      </c>
      <c r="M239" s="46">
        <v>44.183529744784892</v>
      </c>
      <c r="N239" s="46">
        <v>102.69450729993798</v>
      </c>
      <c r="P239" s="46">
        <v>54.350346432271323</v>
      </c>
      <c r="Q239" s="46">
        <v>40.271793210586196</v>
      </c>
      <c r="R239" s="46">
        <v>94.622139642857519</v>
      </c>
      <c r="T239" s="46">
        <f t="shared" si="83"/>
        <v>53.520484366460231</v>
      </c>
      <c r="U239" s="46">
        <f t="shared" si="84"/>
        <v>39.55948293193741</v>
      </c>
      <c r="V239" s="46">
        <f t="shared" si="74"/>
        <v>93.079967298397634</v>
      </c>
      <c r="X239" s="46">
        <f t="shared" si="68"/>
        <v>55.460602784628215</v>
      </c>
      <c r="Y239" s="46">
        <f t="shared" si="69"/>
        <v>41.338268629102835</v>
      </c>
      <c r="Z239" s="46">
        <f t="shared" si="70"/>
        <v>96.798871413731035</v>
      </c>
    </row>
    <row r="240" spans="2:26" ht="15">
      <c r="B240" s="47" t="s">
        <v>223</v>
      </c>
      <c r="C240" s="47" t="s">
        <v>478</v>
      </c>
      <c r="D240" s="71">
        <f>IFERROR(VLOOKUP(B240,'1061(2023)'!$B$3:$I$297,8,0),0)</f>
        <v>37996621.513393313</v>
      </c>
      <c r="E240" s="71">
        <f>IFERROR(VLOOKUP(B240,August!$A$6:$H$300,8,0),0)-F240</f>
        <v>15530294.49</v>
      </c>
      <c r="F240" s="71">
        <f>IFERROR(VLOOKUP(B240,December!$A$6:$H$300,8,0),0)</f>
        <v>11895627.6</v>
      </c>
      <c r="H240" s="46">
        <v>53.764699334629753</v>
      </c>
      <c r="I240" s="46">
        <v>46.389367004237769</v>
      </c>
      <c r="J240" s="46">
        <v>100.15406633886752</v>
      </c>
      <c r="L240" s="46">
        <v>56.575194637059042</v>
      </c>
      <c r="M240" s="46">
        <v>45.910503274164881</v>
      </c>
      <c r="N240" s="46">
        <v>102.48569791122392</v>
      </c>
      <c r="P240" s="46">
        <v>44.051028929915923</v>
      </c>
      <c r="Q240" s="46">
        <v>35.243338324966217</v>
      </c>
      <c r="R240" s="46">
        <v>79.294367254882133</v>
      </c>
      <c r="T240" s="46">
        <f t="shared" si="83"/>
        <v>40.872829929170877</v>
      </c>
      <c r="U240" s="46">
        <f t="shared" si="84"/>
        <v>31.30706659224149</v>
      </c>
      <c r="V240" s="46">
        <f t="shared" si="74"/>
        <v>72.17989652141236</v>
      </c>
      <c r="X240" s="46">
        <f t="shared" si="68"/>
        <v>47.166351165381947</v>
      </c>
      <c r="Y240" s="46">
        <f t="shared" si="69"/>
        <v>37.486969397124199</v>
      </c>
      <c r="Z240" s="46">
        <f t="shared" si="70"/>
        <v>84.653320562506138</v>
      </c>
    </row>
    <row r="241" spans="2:26" ht="15">
      <c r="B241" s="47" t="s">
        <v>224</v>
      </c>
      <c r="C241" s="47" t="s">
        <v>479</v>
      </c>
      <c r="D241" s="71">
        <f>IFERROR(VLOOKUP(B241,'1061(2023)'!$B$3:$I$297,8,0),0)</f>
        <v>5799450.9669619603</v>
      </c>
      <c r="E241" s="71">
        <f>IFERROR(VLOOKUP(B241,August!$A$6:$H$300,8,0),0)-F241</f>
        <v>3126964.4699999997</v>
      </c>
      <c r="F241" s="71">
        <f>IFERROR(VLOOKUP(B241,December!$A$6:$H$300,8,0),0)</f>
        <v>2422025.7000000002</v>
      </c>
      <c r="H241" s="46">
        <v>53.654491893105138</v>
      </c>
      <c r="I241" s="46">
        <v>46.901804554443288</v>
      </c>
      <c r="J241" s="46">
        <v>100.55629644754842</v>
      </c>
      <c r="L241" s="46">
        <v>56.170229342831377</v>
      </c>
      <c r="M241" s="46">
        <v>46.467776627627934</v>
      </c>
      <c r="N241" s="46">
        <v>102.63800597045932</v>
      </c>
      <c r="P241" s="46">
        <v>55.679294388610401</v>
      </c>
      <c r="Q241" s="46">
        <v>45.285023609816776</v>
      </c>
      <c r="R241" s="46">
        <v>100.96431799842718</v>
      </c>
      <c r="T241" s="46">
        <f t="shared" si="83"/>
        <v>53.918284468884103</v>
      </c>
      <c r="U241" s="46">
        <f t="shared" si="84"/>
        <v>41.763017116580215</v>
      </c>
      <c r="V241" s="46">
        <f t="shared" si="74"/>
        <v>95.681301585464325</v>
      </c>
      <c r="X241" s="46">
        <f t="shared" si="68"/>
        <v>55.255936066775291</v>
      </c>
      <c r="Y241" s="46">
        <f t="shared" si="69"/>
        <v>44.505272451341646</v>
      </c>
      <c r="Z241" s="46">
        <f t="shared" si="70"/>
        <v>99.761208518116931</v>
      </c>
    </row>
    <row r="242" spans="2:26" ht="15">
      <c r="B242" s="47" t="s">
        <v>225</v>
      </c>
      <c r="C242" s="47" t="s">
        <v>480</v>
      </c>
      <c r="D242" s="71">
        <f>IFERROR(VLOOKUP(B242,'1061(2023)'!$B$3:$I$297,8,0),0)</f>
        <v>5665414.07948652</v>
      </c>
      <c r="E242" s="71">
        <f>IFERROR(VLOOKUP(B242,August!$A$6:$H$300,8,0),0)-F242</f>
        <v>3089161.65</v>
      </c>
      <c r="F242" s="71">
        <f>IFERROR(VLOOKUP(B242,December!$A$6:$H$300,8,0),0)</f>
        <v>1917262.48</v>
      </c>
      <c r="H242" s="46">
        <v>54.509971538461535</v>
      </c>
      <c r="I242" s="46">
        <v>46.692730769230764</v>
      </c>
      <c r="J242" s="46">
        <v>101.20270230769231</v>
      </c>
      <c r="L242" s="46">
        <v>55.065952771166238</v>
      </c>
      <c r="M242" s="46">
        <v>46.649645726024112</v>
      </c>
      <c r="N242" s="46">
        <v>101.71559849719034</v>
      </c>
      <c r="P242" s="46">
        <v>57.264058849258902</v>
      </c>
      <c r="Q242" s="46">
        <v>42.521490012265581</v>
      </c>
      <c r="R242" s="46">
        <v>99.785548861524489</v>
      </c>
      <c r="T242" s="46">
        <f t="shared" si="83"/>
        <v>54.526670189656876</v>
      </c>
      <c r="U242" s="46">
        <f t="shared" si="84"/>
        <v>33.841524257548521</v>
      </c>
      <c r="V242" s="46">
        <f t="shared" si="74"/>
        <v>88.368194447205397</v>
      </c>
      <c r="X242" s="46">
        <f t="shared" si="68"/>
        <v>55.618893936694008</v>
      </c>
      <c r="Y242" s="46">
        <f t="shared" si="69"/>
        <v>41.00421999861274</v>
      </c>
      <c r="Z242" s="46">
        <f t="shared" si="70"/>
        <v>96.623113935306733</v>
      </c>
    </row>
    <row r="243" spans="2:26" ht="15">
      <c r="B243" s="47" t="s">
        <v>217</v>
      </c>
      <c r="C243" s="47" t="s">
        <v>472</v>
      </c>
      <c r="D243" s="71">
        <f>IFERROR(VLOOKUP(B243,'1061(2023)'!$B$3:$I$297,8,0),0)</f>
        <v>23873499.86569728</v>
      </c>
      <c r="E243" s="71">
        <f>IFERROR(VLOOKUP(B243,August!$A$6:$H$300,8,0),0)-F243</f>
        <v>13126443.399999999</v>
      </c>
      <c r="F243" s="71">
        <f>IFERROR(VLOOKUP(B243,December!$A$6:$H$300,8,0),0)</f>
        <v>9924982.5700000003</v>
      </c>
      <c r="H243" s="46">
        <v>54.545935079851539</v>
      </c>
      <c r="I243" s="46">
        <v>44.873521522608563</v>
      </c>
      <c r="J243" s="46">
        <v>99.419456602460102</v>
      </c>
      <c r="L243" s="46">
        <v>47.940913079296351</v>
      </c>
      <c r="M243" s="46">
        <v>35.367491851819238</v>
      </c>
      <c r="N243" s="46">
        <v>83.308404931115589</v>
      </c>
      <c r="P243" s="46">
        <v>55.35617035262311</v>
      </c>
      <c r="Q243" s="46">
        <v>40.854341917187867</v>
      </c>
      <c r="R243" s="46">
        <v>96.210512269810977</v>
      </c>
      <c r="T243" s="46">
        <f t="shared" si="83"/>
        <v>54.983322402848742</v>
      </c>
      <c r="U243" s="46">
        <f t="shared" si="84"/>
        <v>41.573219786935162</v>
      </c>
      <c r="V243" s="46">
        <f t="shared" si="74"/>
        <v>96.556542189783897</v>
      </c>
      <c r="X243" s="46">
        <f t="shared" si="68"/>
        <v>52.760135278256065</v>
      </c>
      <c r="Y243" s="46">
        <f t="shared" si="69"/>
        <v>39.265017851980758</v>
      </c>
      <c r="Z243" s="46">
        <f t="shared" si="70"/>
        <v>92.025153130236831</v>
      </c>
    </row>
    <row r="244" spans="2:26" ht="15">
      <c r="B244" s="47" t="s">
        <v>218</v>
      </c>
      <c r="C244" s="47" t="s">
        <v>473</v>
      </c>
      <c r="D244" s="71">
        <f>IFERROR(VLOOKUP(B244,'1061(2023)'!$B$3:$I$297,8,0),0)</f>
        <v>28211934.627779</v>
      </c>
      <c r="E244" s="71">
        <f>IFERROR(VLOOKUP(B244,August!$A$6:$H$300,8,0),0)-F244</f>
        <v>15301773.530000001</v>
      </c>
      <c r="F244" s="71">
        <f>IFERROR(VLOOKUP(B244,December!$A$6:$H$300,8,0),0)</f>
        <v>11045267.93</v>
      </c>
      <c r="H244" s="46">
        <v>55.450815946368138</v>
      </c>
      <c r="I244" s="46">
        <v>44.809447000116741</v>
      </c>
      <c r="J244" s="46">
        <v>100.26026294648489</v>
      </c>
      <c r="L244" s="46">
        <v>49.115913039751888</v>
      </c>
      <c r="M244" s="46">
        <v>37.476898457930226</v>
      </c>
      <c r="N244" s="46">
        <v>86.592811497682106</v>
      </c>
      <c r="P244" s="46">
        <v>52.885150965071638</v>
      </c>
      <c r="Q244" s="46">
        <v>39.218936440431726</v>
      </c>
      <c r="R244" s="46">
        <v>92.104087405503364</v>
      </c>
      <c r="T244" s="46">
        <f t="shared" si="83"/>
        <v>54.238653718320492</v>
      </c>
      <c r="U244" s="46">
        <f t="shared" si="84"/>
        <v>39.151047511375666</v>
      </c>
      <c r="V244" s="46">
        <f t="shared" si="74"/>
        <v>93.389701229696158</v>
      </c>
      <c r="X244" s="46">
        <f t="shared" si="68"/>
        <v>52.079905907714668</v>
      </c>
      <c r="Y244" s="46">
        <f t="shared" si="69"/>
        <v>38.615627469912539</v>
      </c>
      <c r="Z244" s="46">
        <f t="shared" si="70"/>
        <v>90.6955333776272</v>
      </c>
    </row>
    <row r="245" spans="2:26" ht="15">
      <c r="B245" s="47" t="s">
        <v>226</v>
      </c>
      <c r="C245" s="47" t="s">
        <v>481</v>
      </c>
      <c r="D245" s="71">
        <f>IFERROR(VLOOKUP(B245,'1061(2023)'!$B$3:$I$297,8,0),0)</f>
        <v>18939300.451004889</v>
      </c>
      <c r="E245" s="71">
        <f>IFERROR(VLOOKUP(B245,August!$A$6:$H$300,8,0),0)-F245</f>
        <v>10334071.219999999</v>
      </c>
      <c r="F245" s="71">
        <f>IFERROR(VLOOKUP(B245,December!$A$6:$H$300,8,0),0)</f>
        <v>7428417.9299999997</v>
      </c>
      <c r="H245" s="46">
        <v>54.274303740592032</v>
      </c>
      <c r="I245" s="46">
        <v>45.472527339781536</v>
      </c>
      <c r="J245" s="46">
        <v>99.746831080373568</v>
      </c>
      <c r="L245" s="46">
        <v>39.153078469613526</v>
      </c>
      <c r="M245" s="46">
        <v>29.137610912099305</v>
      </c>
      <c r="N245" s="46">
        <v>68.290689381712838</v>
      </c>
      <c r="P245" s="46">
        <v>41.841189886632641</v>
      </c>
      <c r="Q245" s="46">
        <v>28.990888935837113</v>
      </c>
      <c r="R245" s="46">
        <v>70.832078822469754</v>
      </c>
      <c r="T245" s="46">
        <f t="shared" si="83"/>
        <v>54.564165380520635</v>
      </c>
      <c r="U245" s="46">
        <f t="shared" si="84"/>
        <v>39.222240278710288</v>
      </c>
      <c r="V245" s="46">
        <f t="shared" si="74"/>
        <v>93.786405659230923</v>
      </c>
      <c r="X245" s="46">
        <f t="shared" si="68"/>
        <v>45.186144578922267</v>
      </c>
      <c r="Y245" s="46">
        <f t="shared" si="69"/>
        <v>32.45024670888224</v>
      </c>
      <c r="Z245" s="46">
        <f t="shared" si="70"/>
        <v>77.6363912878045</v>
      </c>
    </row>
    <row r="246" spans="2:26" ht="15">
      <c r="B246" s="47" t="s">
        <v>227</v>
      </c>
      <c r="C246" s="47" t="s">
        <v>482</v>
      </c>
      <c r="D246" s="71">
        <f>IFERROR(VLOOKUP(B246,'1061(2023)'!$B$3:$I$297,8,0),0)</f>
        <v>40885975.870800301</v>
      </c>
      <c r="E246" s="71">
        <f>IFERROR(VLOOKUP(B246,August!$A$6:$H$300,8,0),0)-F246</f>
        <v>22609074.93</v>
      </c>
      <c r="F246" s="71">
        <f>IFERROR(VLOOKUP(B246,December!$A$6:$H$300,8,0),0)</f>
        <v>17251760.670000002</v>
      </c>
      <c r="H246" s="46">
        <v>54.499087932203381</v>
      </c>
      <c r="I246" s="46">
        <v>45.817089389830507</v>
      </c>
      <c r="J246" s="46">
        <v>100.31617732203389</v>
      </c>
      <c r="L246" s="46">
        <v>65.279197957217391</v>
      </c>
      <c r="M246" s="46">
        <v>45.661887832000914</v>
      </c>
      <c r="N246" s="46">
        <v>110.94108578921831</v>
      </c>
      <c r="P246" s="46">
        <v>55.327666018024772</v>
      </c>
      <c r="Q246" s="46">
        <v>37.91130347295951</v>
      </c>
      <c r="R246" s="46">
        <v>93.238969490984289</v>
      </c>
      <c r="T246" s="46">
        <f t="shared" si="83"/>
        <v>55.297872799819395</v>
      </c>
      <c r="U246" s="46">
        <f t="shared" si="84"/>
        <v>42.194812041457865</v>
      </c>
      <c r="V246" s="46">
        <f t="shared" si="74"/>
        <v>97.492684841277253</v>
      </c>
      <c r="X246" s="46">
        <f t="shared" si="68"/>
        <v>58.634912258353857</v>
      </c>
      <c r="Y246" s="46">
        <f t="shared" si="69"/>
        <v>41.922667782139435</v>
      </c>
      <c r="Z246" s="46">
        <f t="shared" si="70"/>
        <v>100.55758004049328</v>
      </c>
    </row>
    <row r="247" spans="2:26" ht="15">
      <c r="B247" s="47" t="s">
        <v>228</v>
      </c>
      <c r="C247" s="47" t="s">
        <v>483</v>
      </c>
      <c r="D247" s="71">
        <f>IFERROR(VLOOKUP(B247,'1061(2023)'!$B$3:$I$297,8,0),0)</f>
        <v>6232578.9107791996</v>
      </c>
      <c r="E247" s="71">
        <f>IFERROR(VLOOKUP(B247,August!$A$6:$H$300,8,0),0)-F247</f>
        <v>3249373.27</v>
      </c>
      <c r="F247" s="71">
        <f>IFERROR(VLOOKUP(B247,December!$A$6:$H$300,8,0),0)</f>
        <v>2134649.81</v>
      </c>
      <c r="H247" s="46">
        <v>56.105477278510094</v>
      </c>
      <c r="I247" s="46">
        <v>42.120564918249421</v>
      </c>
      <c r="J247" s="46">
        <v>98.226042196759522</v>
      </c>
      <c r="L247" s="46">
        <v>73.624409172247567</v>
      </c>
      <c r="M247" s="46">
        <v>42.899247222654907</v>
      </c>
      <c r="N247" s="46">
        <v>116.52365639490247</v>
      </c>
      <c r="P247" s="46">
        <v>57.884885274602524</v>
      </c>
      <c r="Q247" s="46">
        <v>39.066293280091926</v>
      </c>
      <c r="R247" s="46">
        <v>96.951178554694451</v>
      </c>
      <c r="T247" s="46">
        <f t="shared" si="83"/>
        <v>52.135292894250128</v>
      </c>
      <c r="U247" s="46">
        <f t="shared" si="84"/>
        <v>34.249864150265935</v>
      </c>
      <c r="V247" s="46">
        <f t="shared" si="74"/>
        <v>86.385157044516063</v>
      </c>
      <c r="X247" s="46">
        <f t="shared" si="68"/>
        <v>61.214862447033418</v>
      </c>
      <c r="Y247" s="46">
        <f t="shared" si="69"/>
        <v>38.738468217670921</v>
      </c>
      <c r="Z247" s="46">
        <f t="shared" si="70"/>
        <v>99.953330664704325</v>
      </c>
    </row>
    <row r="248" spans="2:26" ht="15">
      <c r="B248" s="47" t="s">
        <v>229</v>
      </c>
      <c r="C248" s="47" t="s">
        <v>484</v>
      </c>
      <c r="D248" s="71">
        <f>IFERROR(VLOOKUP(B248,'1061(2023)'!$B$3:$I$297,8,0),0)</f>
        <v>11102820.394977421</v>
      </c>
      <c r="E248" s="71">
        <f>IFERROR(VLOOKUP(B248,August!$A$6:$H$300,8,0),0)-F248</f>
        <v>6140380.46</v>
      </c>
      <c r="F248" s="71">
        <f>IFERROR(VLOOKUP(B248,December!$A$6:$H$300,8,0),0)</f>
        <v>4298733.72</v>
      </c>
      <c r="H248" s="46">
        <v>55.651006470588229</v>
      </c>
      <c r="I248" s="46">
        <v>44.20486803921569</v>
      </c>
      <c r="J248" s="46">
        <v>99.855874509803925</v>
      </c>
      <c r="L248" s="46">
        <v>101.50573330378265</v>
      </c>
      <c r="M248" s="46">
        <v>44.621700665258743</v>
      </c>
      <c r="N248" s="46">
        <v>146.12743396904139</v>
      </c>
      <c r="P248" s="46">
        <v>55.244339703730141</v>
      </c>
      <c r="Q248" s="46">
        <v>41.57735673449455</v>
      </c>
      <c r="R248" s="46">
        <v>96.821696438224691</v>
      </c>
      <c r="T248" s="46">
        <f t="shared" si="83"/>
        <v>55.304690534107195</v>
      </c>
      <c r="U248" s="46">
        <f t="shared" si="84"/>
        <v>38.717493097020792</v>
      </c>
      <c r="V248" s="46">
        <f t="shared" si="74"/>
        <v>94.022183631127987</v>
      </c>
      <c r="X248" s="46">
        <f t="shared" si="68"/>
        <v>70.684921180540002</v>
      </c>
      <c r="Y248" s="46">
        <f t="shared" si="69"/>
        <v>41.638850165591357</v>
      </c>
      <c r="Z248" s="46">
        <f t="shared" si="70"/>
        <v>112.32377134613135</v>
      </c>
    </row>
    <row r="249" spans="2:26" ht="15">
      <c r="B249" s="47" t="s">
        <v>230</v>
      </c>
      <c r="C249" s="47" t="s">
        <v>485</v>
      </c>
      <c r="D249" s="71">
        <f>IFERROR(VLOOKUP(B249,'1061(2023)'!$B$3:$I$297,8,0),0)</f>
        <v>10592990.6557946</v>
      </c>
      <c r="E249" s="71">
        <f>IFERROR(VLOOKUP(B249,August!$A$6:$H$300,8,0),0)-F249</f>
        <v>5855344.46</v>
      </c>
      <c r="F249" s="71">
        <f>IFERROR(VLOOKUP(B249,December!$A$6:$H$300,8,0),0)</f>
        <v>4289039.6100000003</v>
      </c>
      <c r="H249" s="46">
        <v>54.12491758908584</v>
      </c>
      <c r="I249" s="46">
        <v>44.724093143194374</v>
      </c>
      <c r="J249" s="46">
        <v>98.84901073228022</v>
      </c>
      <c r="L249" s="46">
        <v>58.076170519866707</v>
      </c>
      <c r="M249" s="46">
        <v>44.473121215904641</v>
      </c>
      <c r="N249" s="46">
        <v>102.54929173577135</v>
      </c>
      <c r="P249" s="46">
        <v>56.356930142084153</v>
      </c>
      <c r="Q249" s="46">
        <v>43.251691559484314</v>
      </c>
      <c r="R249" s="46">
        <v>99.608621701568467</v>
      </c>
      <c r="T249" s="46">
        <f t="shared" si="83"/>
        <v>55.275650194187577</v>
      </c>
      <c r="U249" s="46">
        <f t="shared" si="84"/>
        <v>40.489411813592049</v>
      </c>
      <c r="V249" s="46">
        <f t="shared" si="74"/>
        <v>95.765062007779619</v>
      </c>
      <c r="X249" s="46">
        <f t="shared" si="68"/>
        <v>56.569583618712812</v>
      </c>
      <c r="Y249" s="46">
        <f t="shared" si="69"/>
        <v>42.73807486299367</v>
      </c>
      <c r="Z249" s="46">
        <f t="shared" si="70"/>
        <v>99.307658481706468</v>
      </c>
    </row>
    <row r="250" spans="2:26" ht="15">
      <c r="B250" s="49" t="s">
        <v>1586</v>
      </c>
      <c r="C250" s="45" t="s">
        <v>1587</v>
      </c>
      <c r="D250" s="72">
        <f>SUM(D235:D249)</f>
        <v>352558901.70136368</v>
      </c>
      <c r="E250" s="72">
        <f t="shared" ref="E250:F250" si="85">SUM(E235:E249)</f>
        <v>187396578.37000003</v>
      </c>
      <c r="F250" s="72">
        <f t="shared" si="85"/>
        <v>140767511.52000004</v>
      </c>
      <c r="G250" s="42"/>
      <c r="H250" s="50">
        <v>54.651601951279005</v>
      </c>
      <c r="I250" s="50">
        <v>45.548637334824974</v>
      </c>
      <c r="J250" s="50">
        <v>100.20023928610398</v>
      </c>
      <c r="K250" s="42"/>
      <c r="L250" s="50">
        <v>59.611642048329749</v>
      </c>
      <c r="M250" s="50">
        <v>42.511659965260144</v>
      </c>
      <c r="N250" s="50">
        <v>102.12330201358989</v>
      </c>
      <c r="O250" s="42"/>
      <c r="P250" s="50">
        <v>53.016474781305398</v>
      </c>
      <c r="Q250" s="50">
        <v>39.959840545651055</v>
      </c>
      <c r="R250" s="50">
        <v>92.976315326956453</v>
      </c>
      <c r="S250" s="42"/>
      <c r="T250" s="50">
        <f t="shared" si="83"/>
        <v>53.153268139215783</v>
      </c>
      <c r="U250" s="50">
        <f t="shared" si="84"/>
        <v>39.927374075846672</v>
      </c>
      <c r="V250" s="50">
        <f t="shared" si="74"/>
        <v>93.080642215062454</v>
      </c>
      <c r="W250" s="42"/>
      <c r="X250" s="50">
        <f t="shared" si="68"/>
        <v>55.260461656283645</v>
      </c>
      <c r="Y250" s="50">
        <f t="shared" si="69"/>
        <v>40.799624862252621</v>
      </c>
      <c r="Z250" s="50">
        <f t="shared" si="70"/>
        <v>96.060086518536266</v>
      </c>
    </row>
    <row r="251" spans="2:26" ht="15">
      <c r="B251" s="44" t="s">
        <v>1588</v>
      </c>
      <c r="C251" s="45"/>
      <c r="D251" s="71"/>
      <c r="E251" s="71"/>
      <c r="F251" s="71"/>
      <c r="H251" s="46"/>
      <c r="I251" s="46"/>
      <c r="J251" s="46"/>
      <c r="L251" s="46"/>
      <c r="M251" s="46"/>
      <c r="N251" s="46"/>
      <c r="P251" s="46"/>
      <c r="Q251" s="46"/>
      <c r="R251" s="46"/>
      <c r="T251" s="46"/>
      <c r="U251" s="46"/>
      <c r="V251" s="46"/>
      <c r="X251" s="46"/>
      <c r="Y251" s="46"/>
      <c r="Z251" s="46"/>
    </row>
    <row r="252" spans="2:26" ht="15">
      <c r="B252" s="47" t="s">
        <v>586</v>
      </c>
      <c r="C252" s="47" t="s">
        <v>587</v>
      </c>
      <c r="D252" s="71">
        <f>IFERROR(VLOOKUP(B252,'1061(2023)'!$B$3:$I$297,8,0),0)</f>
        <v>0</v>
      </c>
      <c r="E252" s="71">
        <f>IFERROR(VLOOKUP(B252,August!$A$6:$H$300,8,0),0)-F252</f>
        <v>0</v>
      </c>
      <c r="F252" s="71">
        <f>IFERROR(VLOOKUP(B252,December!$A$6:$H$300,8,0),0)</f>
        <v>0</v>
      </c>
      <c r="H252" s="46">
        <v>0</v>
      </c>
      <c r="I252" s="46">
        <v>0</v>
      </c>
      <c r="J252" s="46">
        <v>0</v>
      </c>
      <c r="L252" s="46">
        <v>0</v>
      </c>
      <c r="M252" s="46">
        <v>0</v>
      </c>
      <c r="N252" s="46">
        <v>0</v>
      </c>
      <c r="P252" s="46">
        <v>0</v>
      </c>
      <c r="Q252" s="46">
        <v>0</v>
      </c>
      <c r="R252" s="46">
        <v>0</v>
      </c>
      <c r="T252" s="46">
        <f>IFERROR(IF(E252&gt;0,E252/D252*100,0),0)</f>
        <v>0</v>
      </c>
      <c r="U252" s="46">
        <f>IFERROR(IF(F252&gt;0,F252/D252*100,0),0)</f>
        <v>0</v>
      </c>
      <c r="V252" s="46">
        <f t="shared" si="74"/>
        <v>0</v>
      </c>
      <c r="X252" s="46">
        <f t="shared" si="68"/>
        <v>0</v>
      </c>
      <c r="Y252" s="46">
        <f t="shared" si="69"/>
        <v>0</v>
      </c>
      <c r="Z252" s="46">
        <f t="shared" si="70"/>
        <v>0</v>
      </c>
    </row>
    <row r="253" spans="2:26" ht="15">
      <c r="B253" s="47" t="s">
        <v>232</v>
      </c>
      <c r="C253" s="47" t="s">
        <v>486</v>
      </c>
      <c r="D253" s="71">
        <f>IFERROR(VLOOKUP(B253,'1061(2023)'!$B$3:$I$297,8,0),0)</f>
        <v>2349338.8145930502</v>
      </c>
      <c r="E253" s="71">
        <f>IFERROR(VLOOKUP(B253,August!$A$6:$H$300,8,0),0)-F253</f>
        <v>1476221.14</v>
      </c>
      <c r="F253" s="71">
        <f>IFERROR(VLOOKUP(B253,December!$A$6:$H$300,8,0),0)</f>
        <v>794108.7</v>
      </c>
      <c r="H253" s="46">
        <v>63.55901569030479</v>
      </c>
      <c r="I253" s="46">
        <v>37.937341268901029</v>
      </c>
      <c r="J253" s="46">
        <v>101.49635695920583</v>
      </c>
      <c r="L253" s="46">
        <v>62.95725182996167</v>
      </c>
      <c r="M253" s="46">
        <v>37.554159997452778</v>
      </c>
      <c r="N253" s="46">
        <v>100.51141182741445</v>
      </c>
      <c r="P253" s="46">
        <v>63.37574956608514</v>
      </c>
      <c r="Q253" s="46">
        <v>35.227545881703662</v>
      </c>
      <c r="R253" s="46">
        <v>98.60329544778881</v>
      </c>
      <c r="T253" s="46">
        <f>IFERROR(IF(E253&gt;0,E253/D253*100,0),0)</f>
        <v>62.835599992234805</v>
      </c>
      <c r="U253" s="46">
        <f>IFERROR(IF(F253&gt;0,F253/D253*100,0),0)</f>
        <v>33.80136977550233</v>
      </c>
      <c r="V253" s="46">
        <f t="shared" si="74"/>
        <v>96.636969767737128</v>
      </c>
      <c r="X253" s="46">
        <f t="shared" si="68"/>
        <v>63.056200462760536</v>
      </c>
      <c r="Y253" s="46">
        <f t="shared" si="69"/>
        <v>35.527691884886259</v>
      </c>
      <c r="Z253" s="46">
        <f t="shared" si="70"/>
        <v>98.583892347646795</v>
      </c>
    </row>
    <row r="254" spans="2:26" ht="15">
      <c r="B254" s="47" t="s">
        <v>234</v>
      </c>
      <c r="C254" s="47" t="s">
        <v>487</v>
      </c>
      <c r="D254" s="71">
        <f>IFERROR(VLOOKUP(B254,'1061(2023)'!$B$3:$I$297,8,0),0)</f>
        <v>1026179.507281</v>
      </c>
      <c r="E254" s="71">
        <f>IFERROR(VLOOKUP(B254,August!$A$6:$H$300,8,0),0)-F254</f>
        <v>461475.17999999993</v>
      </c>
      <c r="F254" s="71">
        <f>IFERROR(VLOOKUP(B254,December!$A$6:$H$300,8,0),0)</f>
        <v>233319.77</v>
      </c>
      <c r="H254" s="46">
        <v>64.638698018408022</v>
      </c>
      <c r="I254" s="46">
        <v>38.221590981654053</v>
      </c>
      <c r="J254" s="46">
        <v>102.86028900006207</v>
      </c>
      <c r="L254" s="46">
        <v>69.10195308529687</v>
      </c>
      <c r="M254" s="46">
        <v>37.857790365963439</v>
      </c>
      <c r="N254" s="46">
        <v>106.95974345126031</v>
      </c>
      <c r="P254" s="46">
        <v>42.00059300700574</v>
      </c>
      <c r="Q254" s="46">
        <v>22.443047452890006</v>
      </c>
      <c r="R254" s="46">
        <v>64.443640459895747</v>
      </c>
      <c r="T254" s="46">
        <f>IFERROR(IF(E254&gt;0,E254/D254*100,0),0)</f>
        <v>44.970219803233078</v>
      </c>
      <c r="U254" s="46">
        <f>IFERROR(IF(F254&gt;0,F254/D254*100,0),0)</f>
        <v>22.736740340704323</v>
      </c>
      <c r="V254" s="46">
        <f t="shared" si="74"/>
        <v>67.706960143937408</v>
      </c>
      <c r="X254" s="46">
        <f t="shared" si="68"/>
        <v>52.024255298511896</v>
      </c>
      <c r="Y254" s="46">
        <f t="shared" si="69"/>
        <v>27.67919271985259</v>
      </c>
      <c r="Z254" s="46">
        <f t="shared" si="70"/>
        <v>79.703448018364483</v>
      </c>
    </row>
    <row r="255" spans="2:26" ht="15">
      <c r="B255" s="47" t="s">
        <v>233</v>
      </c>
      <c r="C255" s="47" t="s">
        <v>231</v>
      </c>
      <c r="D255" s="71">
        <f>IFERROR(VLOOKUP(B255,'1061(2023)'!$B$3:$I$297,8,0),0)</f>
        <v>2786752.48303852</v>
      </c>
      <c r="E255" s="71">
        <f>IFERROR(VLOOKUP(B255,August!$A$6:$H$300,8,0),0)-F255</f>
        <v>1433511.7400000002</v>
      </c>
      <c r="F255" s="71">
        <f>IFERROR(VLOOKUP(B255,December!$A$6:$H$300,8,0),0)</f>
        <v>830877.98</v>
      </c>
      <c r="H255" s="46">
        <v>61.560826444140261</v>
      </c>
      <c r="I255" s="46">
        <v>39.345368520874331</v>
      </c>
      <c r="J255" s="46">
        <v>100.90619496501459</v>
      </c>
      <c r="L255" s="46">
        <v>65.60678222221371</v>
      </c>
      <c r="M255" s="46">
        <v>39.077156627269709</v>
      </c>
      <c r="N255" s="46">
        <v>104.68393884948341</v>
      </c>
      <c r="P255" s="46">
        <v>62.460078994115953</v>
      </c>
      <c r="Q255" s="46">
        <v>36.201037312202914</v>
      </c>
      <c r="R255" s="46">
        <v>98.66111630631886</v>
      </c>
      <c r="T255" s="46">
        <f>IFERROR(IF(E255&gt;0,E255/D255*100,0),0)</f>
        <v>51.440224732014187</v>
      </c>
      <c r="U255" s="46">
        <f>IFERROR(IF(F255&gt;0,F255/D255*100,0),0)</f>
        <v>29.815277282683422</v>
      </c>
      <c r="V255" s="46">
        <f t="shared" si="74"/>
        <v>81.255502014697612</v>
      </c>
      <c r="X255" s="46">
        <f t="shared" si="68"/>
        <v>59.835695316114617</v>
      </c>
      <c r="Y255" s="46">
        <f t="shared" si="69"/>
        <v>35.031157074052018</v>
      </c>
      <c r="Z255" s="46">
        <f t="shared" si="70"/>
        <v>94.866852390166628</v>
      </c>
    </row>
    <row r="256" spans="2:26" ht="15">
      <c r="B256" s="49" t="s">
        <v>1589</v>
      </c>
      <c r="C256" s="45" t="s">
        <v>1590</v>
      </c>
      <c r="D256" s="72">
        <f>SUM(D252:D255)</f>
        <v>6162270.8049125709</v>
      </c>
      <c r="E256" s="72">
        <f t="shared" ref="E256:F256" si="86">SUM(E252:E255)</f>
        <v>3371208.06</v>
      </c>
      <c r="F256" s="72">
        <f t="shared" si="86"/>
        <v>1858306.45</v>
      </c>
      <c r="G256" s="42"/>
      <c r="H256" s="50">
        <v>62.846471322148645</v>
      </c>
      <c r="I256" s="50">
        <v>38.913087159804867</v>
      </c>
      <c r="J256" s="50">
        <v>101.75955848195352</v>
      </c>
      <c r="K256" s="42"/>
      <c r="L256" s="50">
        <v>64.861600537060951</v>
      </c>
      <c r="M256" s="50">
        <v>38.239557164127305</v>
      </c>
      <c r="N256" s="50">
        <v>103.10115770118826</v>
      </c>
      <c r="O256" s="42"/>
      <c r="P256" s="50">
        <v>58.977272380419954</v>
      </c>
      <c r="Q256" s="50">
        <v>33.214495746729504</v>
      </c>
      <c r="R256" s="50">
        <v>92.191768127149459</v>
      </c>
      <c r="S256" s="42"/>
      <c r="T256" s="50">
        <f>IFERROR(IF(E256&gt;0,E256/D256*100,0),0)</f>
        <v>54.707236451089884</v>
      </c>
      <c r="U256" s="50">
        <f>IFERROR(IF(F256&gt;0,F256/D256*100,0),0)</f>
        <v>30.1561958055877</v>
      </c>
      <c r="V256" s="50">
        <f t="shared" si="74"/>
        <v>84.863432256677584</v>
      </c>
      <c r="W256" s="42"/>
      <c r="X256" s="50">
        <f t="shared" si="68"/>
        <v>59.515369789523596</v>
      </c>
      <c r="Y256" s="50">
        <f t="shared" si="69"/>
        <v>33.870082905481503</v>
      </c>
      <c r="Z256" s="50">
        <f t="shared" si="70"/>
        <v>93.3854526950051</v>
      </c>
    </row>
    <row r="257" spans="2:26" ht="15">
      <c r="B257" s="51" t="s">
        <v>1591</v>
      </c>
      <c r="C257" s="45"/>
      <c r="D257" s="72"/>
      <c r="E257" s="72"/>
      <c r="F257" s="72"/>
      <c r="H257" s="46"/>
      <c r="I257" s="46"/>
      <c r="J257" s="46"/>
      <c r="L257" s="46"/>
      <c r="M257" s="46"/>
      <c r="N257" s="46"/>
      <c r="P257" s="46"/>
      <c r="Q257" s="46"/>
      <c r="R257" s="46"/>
      <c r="T257" s="46"/>
      <c r="U257" s="46"/>
      <c r="V257" s="46"/>
      <c r="X257" s="46"/>
      <c r="Y257" s="46"/>
      <c r="Z257" s="46"/>
    </row>
    <row r="258" spans="2:26" ht="15">
      <c r="B258" s="47" t="s">
        <v>239</v>
      </c>
      <c r="C258" s="47" t="s">
        <v>490</v>
      </c>
      <c r="D258" s="71">
        <f>IFERROR(VLOOKUP(B258,'1061(2023)'!$B$3:$I$297,8,0),0)</f>
        <v>1396694.4577079201</v>
      </c>
      <c r="E258" s="71">
        <f>IFERROR(VLOOKUP(B258,August!$A$6:$H$300,8,0),0)-F258</f>
        <v>810642.19000000006</v>
      </c>
      <c r="F258" s="71">
        <f>IFERROR(VLOOKUP(B258,December!$A$6:$H$300,8,0),0)</f>
        <v>536495.16</v>
      </c>
      <c r="H258" s="46">
        <v>51.857595574310103</v>
      </c>
      <c r="I258" s="46">
        <v>37.677317832774435</v>
      </c>
      <c r="J258" s="46">
        <v>89.534913407084531</v>
      </c>
      <c r="L258" s="46">
        <v>59.840363191681732</v>
      </c>
      <c r="M258" s="46">
        <v>40.55932698786534</v>
      </c>
      <c r="N258" s="46">
        <v>100.39969017954706</v>
      </c>
      <c r="P258" s="46">
        <v>57.881346358063688</v>
      </c>
      <c r="Q258" s="46">
        <v>39.307159692267227</v>
      </c>
      <c r="R258" s="46">
        <v>97.188506050330915</v>
      </c>
      <c r="T258" s="46">
        <f t="shared" ref="T258:T265" si="87">IFERROR(IF(E258&gt;0,E258/D258*100,0),0)</f>
        <v>58.040052033307589</v>
      </c>
      <c r="U258" s="46">
        <f t="shared" ref="U258:U265" si="88">IFERROR(IF(F258&gt;0,F258/D258*100,0),0)</f>
        <v>38.411776966626519</v>
      </c>
      <c r="V258" s="46">
        <f t="shared" si="74"/>
        <v>96.451828999934108</v>
      </c>
      <c r="X258" s="46">
        <f t="shared" si="68"/>
        <v>58.587253861017665</v>
      </c>
      <c r="Y258" s="46">
        <f t="shared" si="69"/>
        <v>39.426087882253029</v>
      </c>
      <c r="Z258" s="46">
        <f t="shared" si="70"/>
        <v>98.013341743270701</v>
      </c>
    </row>
    <row r="259" spans="2:26" ht="15">
      <c r="B259" s="47" t="s">
        <v>235</v>
      </c>
      <c r="C259" s="47" t="s">
        <v>1592</v>
      </c>
      <c r="D259" s="71">
        <f>IFERROR(VLOOKUP(B259,'1061(2023)'!$B$3:$I$297,8,0),0)</f>
        <v>10492741.346882399</v>
      </c>
      <c r="E259" s="71">
        <f>IFERROR(VLOOKUP(B259,August!$A$6:$H$300,8,0),0)-F259</f>
        <v>5767065.9500000002</v>
      </c>
      <c r="F259" s="71">
        <f>IFERROR(VLOOKUP(B259,December!$A$6:$H$300,8,0),0)</f>
        <v>4302696.47</v>
      </c>
      <c r="H259" s="46">
        <v>55.063435058060229</v>
      </c>
      <c r="I259" s="46">
        <v>44.636237068913005</v>
      </c>
      <c r="J259" s="46">
        <v>99.69967212697324</v>
      </c>
      <c r="L259" s="46">
        <v>56.727987782294484</v>
      </c>
      <c r="M259" s="46">
        <v>42.731250436055262</v>
      </c>
      <c r="N259" s="46">
        <v>99.459238218349753</v>
      </c>
      <c r="P259" s="46">
        <v>50.516575892541702</v>
      </c>
      <c r="Q259" s="46">
        <v>38.832668316754045</v>
      </c>
      <c r="R259" s="46">
        <v>89.349244209295748</v>
      </c>
      <c r="T259" s="46">
        <f t="shared" si="87"/>
        <v>54.962433165414005</v>
      </c>
      <c r="U259" s="46">
        <f t="shared" si="88"/>
        <v>41.006409362014971</v>
      </c>
      <c r="V259" s="46">
        <f t="shared" si="74"/>
        <v>95.968842527428976</v>
      </c>
      <c r="X259" s="46">
        <f t="shared" si="68"/>
        <v>54.068998946750064</v>
      </c>
      <c r="Y259" s="46">
        <f t="shared" si="69"/>
        <v>40.856776038274766</v>
      </c>
      <c r="Z259" s="46">
        <f t="shared" si="70"/>
        <v>94.92577498502483</v>
      </c>
    </row>
    <row r="260" spans="2:26" ht="15">
      <c r="B260" s="47" t="s">
        <v>236</v>
      </c>
      <c r="C260" s="47" t="s">
        <v>1593</v>
      </c>
      <c r="D260" s="71">
        <f>IFERROR(VLOOKUP(B260,'1061(2023)'!$B$3:$I$297,8,0),0)</f>
        <v>11824021.211586749</v>
      </c>
      <c r="E260" s="71">
        <f>IFERROR(VLOOKUP(B260,August!$A$6:$H$300,8,0),0)-F260</f>
        <v>6481185.9199999999</v>
      </c>
      <c r="F260" s="71">
        <f>IFERROR(VLOOKUP(B260,December!$A$6:$H$300,8,0),0)</f>
        <v>5077995.7699999996</v>
      </c>
      <c r="H260" s="46">
        <v>53.787410088244748</v>
      </c>
      <c r="I260" s="46">
        <v>44.426787769874331</v>
      </c>
      <c r="J260" s="46">
        <v>98.214197858119078</v>
      </c>
      <c r="L260" s="46">
        <v>43.599068979236257</v>
      </c>
      <c r="M260" s="46">
        <v>32.911830433510332</v>
      </c>
      <c r="N260" s="46">
        <v>76.510899412746596</v>
      </c>
      <c r="P260" s="46">
        <v>46.590966613177692</v>
      </c>
      <c r="Q260" s="46">
        <v>32.519297759807984</v>
      </c>
      <c r="R260" s="46">
        <v>79.110264372985682</v>
      </c>
      <c r="T260" s="46">
        <f t="shared" si="87"/>
        <v>54.813720341171845</v>
      </c>
      <c r="U260" s="46">
        <f t="shared" si="88"/>
        <v>42.946436572897071</v>
      </c>
      <c r="V260" s="46">
        <f t="shared" si="74"/>
        <v>97.760156914068915</v>
      </c>
      <c r="X260" s="46">
        <f t="shared" si="68"/>
        <v>48.334585311195269</v>
      </c>
      <c r="Y260" s="46">
        <f t="shared" si="69"/>
        <v>36.125854922071795</v>
      </c>
      <c r="Z260" s="46">
        <f t="shared" si="70"/>
        <v>84.460440233267065</v>
      </c>
    </row>
    <row r="261" spans="2:26" ht="15">
      <c r="B261" s="47" t="s">
        <v>237</v>
      </c>
      <c r="C261" s="47" t="s">
        <v>488</v>
      </c>
      <c r="D261" s="71">
        <f>IFERROR(VLOOKUP(B261,'1061(2023)'!$B$3:$I$297,8,0),0)</f>
        <v>7406650.8881481197</v>
      </c>
      <c r="E261" s="71">
        <f>IFERROR(VLOOKUP(B261,August!$A$6:$H$300,8,0),0)-F261</f>
        <v>4161228.93</v>
      </c>
      <c r="F261" s="71">
        <f>IFERROR(VLOOKUP(B261,December!$A$6:$H$300,8,0),0)</f>
        <v>3203727.53</v>
      </c>
      <c r="H261" s="46">
        <v>54.953991402089301</v>
      </c>
      <c r="I261" s="46">
        <v>44.822852483314037</v>
      </c>
      <c r="J261" s="46">
        <v>99.776843885403338</v>
      </c>
      <c r="L261" s="46">
        <v>57.127651533012759</v>
      </c>
      <c r="M261" s="46">
        <v>44.729023995889165</v>
      </c>
      <c r="N261" s="46">
        <v>101.85667552890192</v>
      </c>
      <c r="P261" s="46">
        <v>56.157646267899132</v>
      </c>
      <c r="Q261" s="46">
        <v>41.733559376068882</v>
      </c>
      <c r="R261" s="46">
        <v>97.891205643968021</v>
      </c>
      <c r="T261" s="46">
        <f t="shared" si="87"/>
        <v>56.182328461824262</v>
      </c>
      <c r="U261" s="46">
        <f t="shared" si="88"/>
        <v>43.254739265846858</v>
      </c>
      <c r="V261" s="46">
        <f t="shared" si="74"/>
        <v>99.437067727671121</v>
      </c>
      <c r="X261" s="46">
        <f t="shared" si="68"/>
        <v>56.489208754245389</v>
      </c>
      <c r="Y261" s="46">
        <f t="shared" si="69"/>
        <v>43.239107545934964</v>
      </c>
      <c r="Z261" s="46">
        <f t="shared" si="70"/>
        <v>99.728316300180339</v>
      </c>
    </row>
    <row r="262" spans="2:26" ht="15">
      <c r="B262" s="47" t="s">
        <v>240</v>
      </c>
      <c r="C262" s="47" t="s">
        <v>491</v>
      </c>
      <c r="D262" s="71">
        <f>IFERROR(VLOOKUP(B262,'1061(2023)'!$B$3:$I$297,8,0),0)</f>
        <v>993509.73046075995</v>
      </c>
      <c r="E262" s="71">
        <f>IFERROR(VLOOKUP(B262,August!$A$6:$H$300,8,0),0)-F262</f>
        <v>561416.55000000005</v>
      </c>
      <c r="F262" s="71">
        <f>IFERROR(VLOOKUP(B262,December!$A$6:$H$300,8,0),0)</f>
        <v>415019.01</v>
      </c>
      <c r="H262" s="46">
        <v>56.619699178486286</v>
      </c>
      <c r="I262" s="46">
        <v>43.615157699761603</v>
      </c>
      <c r="J262" s="46">
        <v>100.23485687824788</v>
      </c>
      <c r="L262" s="46">
        <v>56.995051154303809</v>
      </c>
      <c r="M262" s="46">
        <v>43.516192359523039</v>
      </c>
      <c r="N262" s="46">
        <v>100.51124351382686</v>
      </c>
      <c r="P262" s="46">
        <v>56.653016137437803</v>
      </c>
      <c r="Q262" s="46">
        <v>39.567734771949034</v>
      </c>
      <c r="R262" s="46">
        <v>96.220750909386837</v>
      </c>
      <c r="T262" s="46">
        <f t="shared" si="87"/>
        <v>56.50840981090662</v>
      </c>
      <c r="U262" s="46">
        <f t="shared" si="88"/>
        <v>41.773019153775842</v>
      </c>
      <c r="V262" s="46">
        <f t="shared" si="74"/>
        <v>98.281428964682462</v>
      </c>
      <c r="X262" s="46">
        <f t="shared" si="68"/>
        <v>56.718825700882746</v>
      </c>
      <c r="Y262" s="46">
        <f t="shared" si="69"/>
        <v>41.618982095082636</v>
      </c>
      <c r="Z262" s="46">
        <f t="shared" si="70"/>
        <v>98.337807795965375</v>
      </c>
    </row>
    <row r="263" spans="2:26" ht="15">
      <c r="B263" s="47" t="s">
        <v>238</v>
      </c>
      <c r="C263" s="47" t="s">
        <v>489</v>
      </c>
      <c r="D263" s="71">
        <f>IFERROR(VLOOKUP(B263,'1061(2023)'!$B$3:$I$297,8,0),0)</f>
        <v>1193850.36699002</v>
      </c>
      <c r="E263" s="71">
        <f>IFERROR(VLOOKUP(B263,August!$A$6:$H$300,8,0),0)-F263</f>
        <v>668555.79</v>
      </c>
      <c r="F263" s="71">
        <f>IFERROR(VLOOKUP(B263,December!$A$6:$H$300,8,0),0)</f>
        <v>440220.8</v>
      </c>
      <c r="H263" s="46">
        <v>55.149806726359465</v>
      </c>
      <c r="I263" s="46">
        <v>43.424541384581786</v>
      </c>
      <c r="J263" s="46">
        <v>98.574348110941258</v>
      </c>
      <c r="L263" s="46">
        <v>65.303676607467935</v>
      </c>
      <c r="M263" s="46">
        <v>43.519276092851143</v>
      </c>
      <c r="N263" s="46">
        <v>108.82295270031908</v>
      </c>
      <c r="P263" s="46">
        <v>58.108439094426267</v>
      </c>
      <c r="Q263" s="46">
        <v>46.143912445019694</v>
      </c>
      <c r="R263" s="46">
        <v>104.25235153944595</v>
      </c>
      <c r="T263" s="46">
        <f t="shared" si="87"/>
        <v>55.999965195436317</v>
      </c>
      <c r="U263" s="46">
        <f t="shared" si="88"/>
        <v>36.874034818107148</v>
      </c>
      <c r="V263" s="46">
        <f t="shared" si="74"/>
        <v>92.874000013543466</v>
      </c>
      <c r="X263" s="46">
        <f t="shared" si="68"/>
        <v>59.804026965776842</v>
      </c>
      <c r="Y263" s="46">
        <f t="shared" si="69"/>
        <v>42.179074451992662</v>
      </c>
      <c r="Z263" s="46">
        <f t="shared" si="70"/>
        <v>101.9831014177695</v>
      </c>
    </row>
    <row r="264" spans="2:26" ht="15">
      <c r="B264" s="47" t="s">
        <v>46</v>
      </c>
      <c r="C264" s="47" t="s">
        <v>1594</v>
      </c>
      <c r="D264" s="71">
        <f>IFERROR(VLOOKUP(B264,'1061(2023)'!$B$3:$I$297,8,0),0)</f>
        <v>14952472.7335492</v>
      </c>
      <c r="E264" s="71">
        <f>IFERROR(VLOOKUP(B264,August!$A$6:$H$300,8,0),0)-F264</f>
        <v>8079445.2699999996</v>
      </c>
      <c r="F264" s="71">
        <f>IFERROR(VLOOKUP(B264,December!$A$6:$H$300,8,0),0)</f>
        <v>6097488.0199999996</v>
      </c>
      <c r="H264" s="46">
        <v>54.100636382216713</v>
      </c>
      <c r="I264" s="46">
        <v>45.444338801448197</v>
      </c>
      <c r="J264" s="46">
        <v>99.544975183664917</v>
      </c>
      <c r="L264" s="46">
        <v>57.54568924984229</v>
      </c>
      <c r="M264" s="46">
        <v>45.344623433941592</v>
      </c>
      <c r="N264" s="46">
        <v>102.89031268378389</v>
      </c>
      <c r="P264" s="46">
        <v>55.215448449902127</v>
      </c>
      <c r="Q264" s="46">
        <v>39.307436159856628</v>
      </c>
      <c r="R264" s="46">
        <v>94.522884609758762</v>
      </c>
      <c r="T264" s="46">
        <f t="shared" si="87"/>
        <v>54.034174908555201</v>
      </c>
      <c r="U264" s="46">
        <f t="shared" si="88"/>
        <v>40.779128165998443</v>
      </c>
      <c r="V264" s="46">
        <f t="shared" si="74"/>
        <v>94.813303074553644</v>
      </c>
      <c r="X264" s="46">
        <f t="shared" ref="X264:X327" si="89">AVERAGE(L264,P264,T264)</f>
        <v>55.598437536099873</v>
      </c>
      <c r="Y264" s="46">
        <f t="shared" ref="Y264:Y327" si="90">AVERAGE(M264,Q264,U264)</f>
        <v>41.810395919932219</v>
      </c>
      <c r="Z264" s="46">
        <f t="shared" ref="Z264:Z327" si="91">AVERAGE(N264,R264,V264)</f>
        <v>97.408833456032099</v>
      </c>
    </row>
    <row r="265" spans="2:26" ht="15">
      <c r="B265" s="49" t="s">
        <v>1595</v>
      </c>
      <c r="C265" s="45" t="s">
        <v>1596</v>
      </c>
      <c r="D265" s="72">
        <f>SUM(D258:D264)</f>
        <v>48259940.735325165</v>
      </c>
      <c r="E265" s="72">
        <f t="shared" ref="E265:F265" si="92">SUM(E258:E264)</f>
        <v>26529540.600000001</v>
      </c>
      <c r="F265" s="72">
        <f t="shared" si="92"/>
        <v>20073642.759999998</v>
      </c>
      <c r="G265" s="42"/>
      <c r="H265" s="50">
        <v>54.398620378858375</v>
      </c>
      <c r="I265" s="50">
        <v>44.573874968575502</v>
      </c>
      <c r="J265" s="50">
        <v>98.972495347433878</v>
      </c>
      <c r="K265" s="42"/>
      <c r="L265" s="50">
        <v>53.462617480636268</v>
      </c>
      <c r="M265" s="50">
        <v>40.857939638031773</v>
      </c>
      <c r="N265" s="50">
        <v>94.320557118668034</v>
      </c>
      <c r="O265" s="42"/>
      <c r="P265" s="50">
        <v>52.072570689789707</v>
      </c>
      <c r="Q265" s="50">
        <v>37.815804757362805</v>
      </c>
      <c r="R265" s="50">
        <v>89.888375447152512</v>
      </c>
      <c r="S265" s="42"/>
      <c r="T265" s="50">
        <f t="shared" si="87"/>
        <v>54.972178158065965</v>
      </c>
      <c r="U265" s="50">
        <f t="shared" si="88"/>
        <v>41.594835082975045</v>
      </c>
      <c r="V265" s="50">
        <f t="shared" si="74"/>
        <v>96.56701324104101</v>
      </c>
      <c r="W265" s="42"/>
      <c r="X265" s="50">
        <f t="shared" si="89"/>
        <v>53.502455442830644</v>
      </c>
      <c r="Y265" s="50">
        <f t="shared" si="90"/>
        <v>40.089526492789872</v>
      </c>
      <c r="Z265" s="50">
        <f t="shared" si="91"/>
        <v>93.591981935620524</v>
      </c>
    </row>
    <row r="266" spans="2:26" ht="15">
      <c r="B266" s="44" t="s">
        <v>1597</v>
      </c>
      <c r="C266" s="45"/>
      <c r="D266" s="71"/>
      <c r="E266" s="71"/>
      <c r="F266" s="71"/>
      <c r="H266" s="46"/>
      <c r="I266" s="46"/>
      <c r="J266" s="46"/>
      <c r="L266" s="46"/>
      <c r="M266" s="46"/>
      <c r="N266" s="46"/>
      <c r="P266" s="46"/>
      <c r="Q266" s="46"/>
      <c r="R266" s="46"/>
      <c r="T266" s="46"/>
      <c r="U266" s="46"/>
      <c r="V266" s="46"/>
      <c r="X266" s="46"/>
      <c r="Y266" s="46"/>
      <c r="Z266" s="46"/>
    </row>
    <row r="267" spans="2:26" ht="15">
      <c r="B267" s="47" t="s">
        <v>242</v>
      </c>
      <c r="C267" s="47" t="s">
        <v>241</v>
      </c>
      <c r="D267" s="71">
        <f>IFERROR(VLOOKUP(B267,'1061(2023)'!$B$3:$I$297,8,0),0)</f>
        <v>212581.18424639999</v>
      </c>
      <c r="E267" s="71">
        <f>IFERROR(VLOOKUP(B267,August!$A$6:$H$300,8,0),0)-F267</f>
        <v>131155.26</v>
      </c>
      <c r="F267" s="71">
        <f>IFERROR(VLOOKUP(B267,December!$A$6:$H$300,8,0),0)</f>
        <v>78880.92</v>
      </c>
      <c r="H267" s="46">
        <v>55.370742857142865</v>
      </c>
      <c r="I267" s="46">
        <v>36.603839999999998</v>
      </c>
      <c r="J267" s="46">
        <v>91.974582857142863</v>
      </c>
      <c r="L267" s="46">
        <v>82.48639024686473</v>
      </c>
      <c r="M267" s="46">
        <v>39.672428377014413</v>
      </c>
      <c r="N267" s="46">
        <v>122.15881862387914</v>
      </c>
      <c r="P267" s="46">
        <v>62.962566609664663</v>
      </c>
      <c r="Q267" s="46">
        <v>38.801518247450481</v>
      </c>
      <c r="R267" s="46">
        <v>101.76408485711514</v>
      </c>
      <c r="T267" s="46">
        <f>IFERROR(IF(E267&gt;0,E267/D267*100,0),0)</f>
        <v>61.696551585666072</v>
      </c>
      <c r="U267" s="46">
        <f>IFERROR(IF(F267&gt;0,F267/D267*100,0),0)</f>
        <v>37.106256736518219</v>
      </c>
      <c r="V267" s="46">
        <f t="shared" ref="V267:V327" si="93">T267+U267</f>
        <v>98.802808322184291</v>
      </c>
      <c r="X267" s="46">
        <f t="shared" si="89"/>
        <v>69.048502814065145</v>
      </c>
      <c r="Y267" s="46">
        <f t="shared" si="90"/>
        <v>38.526734453661042</v>
      </c>
      <c r="Z267" s="46">
        <f t="shared" si="91"/>
        <v>107.57523726772619</v>
      </c>
    </row>
    <row r="268" spans="2:26" ht="15">
      <c r="B268" s="47" t="s">
        <v>244</v>
      </c>
      <c r="C268" s="47" t="s">
        <v>493</v>
      </c>
      <c r="D268" s="71">
        <f>IFERROR(VLOOKUP(B268,'1061(2023)'!$B$3:$I$297,8,0),0)</f>
        <v>154812.72569605999</v>
      </c>
      <c r="E268" s="71">
        <f>IFERROR(VLOOKUP(B268,August!$A$6:$H$300,8,0),0)-F268</f>
        <v>96762.69</v>
      </c>
      <c r="F268" s="71">
        <f>IFERROR(VLOOKUP(B268,December!$A$6:$H$300,8,0),0)</f>
        <v>57115.63</v>
      </c>
      <c r="H268" s="46">
        <v>61.027610861324945</v>
      </c>
      <c r="I268" s="46">
        <v>39.190765397114355</v>
      </c>
      <c r="J268" s="46">
        <v>100.21837625843929</v>
      </c>
      <c r="L268" s="46">
        <v>62.810127442056206</v>
      </c>
      <c r="M268" s="46">
        <v>36.480692227962088</v>
      </c>
      <c r="N268" s="46">
        <v>99.290819670018294</v>
      </c>
      <c r="P268" s="46">
        <v>63.683788076759953</v>
      </c>
      <c r="Q268" s="46">
        <v>37.61569746258558</v>
      </c>
      <c r="R268" s="46">
        <v>101.29948553934554</v>
      </c>
      <c r="T268" s="46">
        <f>IFERROR(IF(E268&gt;0,E268/D268*100,0),0)</f>
        <v>62.50305946422764</v>
      </c>
      <c r="U268" s="46">
        <f>IFERROR(IF(F268&gt;0,F268/D268*100,0),0)</f>
        <v>36.893368903105362</v>
      </c>
      <c r="V268" s="46">
        <f t="shared" si="93"/>
        <v>99.396428367333002</v>
      </c>
      <c r="X268" s="46">
        <f t="shared" si="89"/>
        <v>62.9989916610146</v>
      </c>
      <c r="Y268" s="46">
        <f t="shared" si="90"/>
        <v>36.996586197884341</v>
      </c>
      <c r="Z268" s="46">
        <f t="shared" si="91"/>
        <v>99.995577858898955</v>
      </c>
    </row>
    <row r="269" spans="2:26" ht="15">
      <c r="B269" s="47" t="s">
        <v>588</v>
      </c>
      <c r="C269" s="47" t="s">
        <v>589</v>
      </c>
      <c r="D269" s="71">
        <f>IFERROR(VLOOKUP(B269,'1061(2023)'!$B$3:$I$297,8,0),0)</f>
        <v>0</v>
      </c>
      <c r="E269" s="71">
        <f>IFERROR(VLOOKUP(B269,August!$A$6:$H$300,8,0),0)-F269</f>
        <v>0</v>
      </c>
      <c r="F269" s="71">
        <f>IFERROR(VLOOKUP(B269,December!$A$6:$H$300,8,0),0)</f>
        <v>0</v>
      </c>
      <c r="H269" s="46">
        <v>0</v>
      </c>
      <c r="I269" s="46">
        <v>0</v>
      </c>
      <c r="J269" s="46">
        <v>0</v>
      </c>
      <c r="L269" s="46">
        <v>0</v>
      </c>
      <c r="M269" s="46">
        <v>0</v>
      </c>
      <c r="N269" s="46">
        <v>0</v>
      </c>
      <c r="P269" s="46">
        <v>0</v>
      </c>
      <c r="Q269" s="46">
        <v>0</v>
      </c>
      <c r="R269" s="46">
        <v>0</v>
      </c>
      <c r="T269" s="46">
        <f>IFERROR(IF(E269&gt;0,E269/D269*100,0),0)</f>
        <v>0</v>
      </c>
      <c r="U269" s="46">
        <f>IFERROR(IF(F269&gt;0,F269/D269*100,0),0)</f>
        <v>0</v>
      </c>
      <c r="V269" s="46">
        <f t="shared" si="93"/>
        <v>0</v>
      </c>
      <c r="X269" s="46">
        <f t="shared" si="89"/>
        <v>0</v>
      </c>
      <c r="Y269" s="46">
        <f t="shared" si="90"/>
        <v>0</v>
      </c>
      <c r="Z269" s="46">
        <f t="shared" si="91"/>
        <v>0</v>
      </c>
    </row>
    <row r="270" spans="2:26" ht="15">
      <c r="B270" s="47" t="s">
        <v>243</v>
      </c>
      <c r="C270" s="47" t="s">
        <v>492</v>
      </c>
      <c r="D270" s="71">
        <f>IFERROR(VLOOKUP(B270,'1061(2023)'!$B$3:$I$297,8,0),0)</f>
        <v>2208537.3805582598</v>
      </c>
      <c r="E270" s="71">
        <f>IFERROR(VLOOKUP(B270,August!$A$6:$H$300,8,0),0)-F270</f>
        <v>1361894.4300000002</v>
      </c>
      <c r="F270" s="71">
        <f>IFERROR(VLOOKUP(B270,December!$A$6:$H$300,8,0),0)</f>
        <v>795705.31</v>
      </c>
      <c r="H270" s="46">
        <v>55.327762999999997</v>
      </c>
      <c r="I270" s="46">
        <v>36.534091999999994</v>
      </c>
      <c r="J270" s="46">
        <v>91.861854999999991</v>
      </c>
      <c r="L270" s="46">
        <v>66.440473126216418</v>
      </c>
      <c r="M270" s="46">
        <v>38.526959063454861</v>
      </c>
      <c r="N270" s="46">
        <v>104.96743218967129</v>
      </c>
      <c r="P270" s="46">
        <v>62.891087507568479</v>
      </c>
      <c r="Q270" s="46">
        <v>36.628659609705068</v>
      </c>
      <c r="R270" s="46">
        <v>99.519747117273539</v>
      </c>
      <c r="T270" s="46">
        <f>IFERROR(IF(E270&gt;0,E270/D270*100,0),0)</f>
        <v>61.664993401911502</v>
      </c>
      <c r="U270" s="46">
        <f>IFERROR(IF(F270&gt;0,F270/D270*100,0),0)</f>
        <v>36.028609567788564</v>
      </c>
      <c r="V270" s="46">
        <f t="shared" si="93"/>
        <v>97.693602969700066</v>
      </c>
      <c r="X270" s="46">
        <f t="shared" si="89"/>
        <v>63.665518011898804</v>
      </c>
      <c r="Y270" s="46">
        <f t="shared" si="90"/>
        <v>37.061409413649493</v>
      </c>
      <c r="Z270" s="46">
        <f t="shared" si="91"/>
        <v>100.7269274255483</v>
      </c>
    </row>
    <row r="271" spans="2:26" ht="15">
      <c r="B271" s="49" t="s">
        <v>1598</v>
      </c>
      <c r="C271" s="45" t="s">
        <v>1599</v>
      </c>
      <c r="D271" s="72">
        <f>SUM(D267:D270)</f>
        <v>2575931.29050072</v>
      </c>
      <c r="E271" s="72">
        <f t="shared" ref="E271:F271" si="94">SUM(E267:E270)</f>
        <v>1589812.3800000001</v>
      </c>
      <c r="F271" s="72">
        <f t="shared" si="94"/>
        <v>931701.8600000001</v>
      </c>
      <c r="G271" s="42"/>
      <c r="H271" s="50">
        <v>55.689736660097424</v>
      </c>
      <c r="I271" s="50">
        <v>36.706554617292767</v>
      </c>
      <c r="J271" s="50">
        <v>92.396291277390191</v>
      </c>
      <c r="K271" s="42"/>
      <c r="L271" s="50">
        <v>67.343570419301855</v>
      </c>
      <c r="M271" s="50">
        <v>38.466315413544436</v>
      </c>
      <c r="N271" s="50">
        <v>105.80988583284629</v>
      </c>
      <c r="O271" s="42"/>
      <c r="P271" s="50">
        <v>62.946439521481267</v>
      </c>
      <c r="Q271" s="50">
        <v>36.873814540414216</v>
      </c>
      <c r="R271" s="50">
        <v>99.820254061895483</v>
      </c>
      <c r="S271" s="42"/>
      <c r="T271" s="50">
        <f>IFERROR(IF(E271&gt;0,E271/D271*100,0),0)</f>
        <v>61.717965299104151</v>
      </c>
      <c r="U271" s="50">
        <f>IFERROR(IF(F271&gt;0,F271/D271*100,0),0)</f>
        <v>36.169515213229623</v>
      </c>
      <c r="V271" s="50">
        <f t="shared" si="93"/>
        <v>97.887480512333781</v>
      </c>
      <c r="W271" s="42"/>
      <c r="X271" s="50">
        <f t="shared" si="89"/>
        <v>64.002658413295762</v>
      </c>
      <c r="Y271" s="50">
        <f t="shared" si="90"/>
        <v>37.169881722396092</v>
      </c>
      <c r="Z271" s="50">
        <f t="shared" si="91"/>
        <v>101.17254013569186</v>
      </c>
    </row>
    <row r="272" spans="2:26" ht="15">
      <c r="B272" s="44" t="s">
        <v>1600</v>
      </c>
      <c r="C272" s="45"/>
      <c r="D272" s="71"/>
      <c r="E272" s="71"/>
      <c r="F272" s="71"/>
      <c r="H272" s="46"/>
      <c r="I272" s="46"/>
      <c r="J272" s="46"/>
      <c r="L272" s="46"/>
      <c r="M272" s="46"/>
      <c r="N272" s="46"/>
      <c r="P272" s="46"/>
      <c r="Q272" s="46"/>
      <c r="R272" s="46"/>
      <c r="T272" s="46"/>
      <c r="U272" s="46"/>
      <c r="V272" s="46"/>
      <c r="X272" s="46"/>
      <c r="Y272" s="46"/>
      <c r="Z272" s="46"/>
    </row>
    <row r="273" spans="2:26" ht="15">
      <c r="B273" s="47" t="s">
        <v>248</v>
      </c>
      <c r="C273" s="47" t="s">
        <v>496</v>
      </c>
      <c r="D273" s="71">
        <f>IFERROR(VLOOKUP(B273,'1061(2023)'!$B$3:$I$297,8,0),0)</f>
        <v>65011169.899650231</v>
      </c>
      <c r="E273" s="71">
        <f>IFERROR(VLOOKUP(B273,August!$A$6:$H$300,8,0),0)-F273</f>
        <v>32500015.870000005</v>
      </c>
      <c r="F273" s="71">
        <f>IFERROR(VLOOKUP(B273,December!$A$6:$H$300,8,0),0)</f>
        <v>24530377.649999999</v>
      </c>
      <c r="H273" s="46">
        <v>53.198283715798766</v>
      </c>
      <c r="I273" s="46">
        <v>46.546997241835832</v>
      </c>
      <c r="J273" s="46">
        <v>99.745280957634606</v>
      </c>
      <c r="L273" s="46">
        <v>57.893214721845119</v>
      </c>
      <c r="M273" s="46">
        <v>46.397668601269885</v>
      </c>
      <c r="N273" s="46">
        <v>104.290883323115</v>
      </c>
      <c r="P273" s="46">
        <v>53.603856019946939</v>
      </c>
      <c r="Q273" s="46">
        <v>42.244734797464488</v>
      </c>
      <c r="R273" s="46">
        <v>95.848590817411434</v>
      </c>
      <c r="T273" s="46">
        <f t="shared" ref="T273:T287" si="95">IFERROR(IF(E273&gt;0,E273/D273*100,0),0)</f>
        <v>49.991433656964325</v>
      </c>
      <c r="U273" s="46">
        <f t="shared" ref="U273:U287" si="96">IFERROR(IF(F273&gt;0,F273/D273*100,0),0)</f>
        <v>37.73255840167856</v>
      </c>
      <c r="V273" s="46">
        <f t="shared" si="93"/>
        <v>87.723992058642892</v>
      </c>
      <c r="X273" s="46">
        <f t="shared" si="89"/>
        <v>53.829501466252133</v>
      </c>
      <c r="Y273" s="46">
        <f t="shared" si="90"/>
        <v>42.124987266804311</v>
      </c>
      <c r="Z273" s="46">
        <f t="shared" si="91"/>
        <v>95.954488733056451</v>
      </c>
    </row>
    <row r="274" spans="2:26" ht="15">
      <c r="B274" s="53" t="s">
        <v>249</v>
      </c>
      <c r="C274" s="47" t="s">
        <v>497</v>
      </c>
      <c r="D274" s="71">
        <f>IFERROR(VLOOKUP(B274,'1061(2023)'!$B$3:$I$297,8,0),0)</f>
        <v>18149868.0432337</v>
      </c>
      <c r="E274" s="71">
        <f>IFERROR(VLOOKUP(B274,August!$A$6:$H$300,8,0),0)-F274</f>
        <v>9622456.5999999996</v>
      </c>
      <c r="F274" s="71">
        <f>IFERROR(VLOOKUP(B274,December!$A$6:$H$300,8,0),0)</f>
        <v>6799182.4199999999</v>
      </c>
      <c r="H274" s="46">
        <v>53.222408360275018</v>
      </c>
      <c r="I274" s="46">
        <v>46.906551158872546</v>
      </c>
      <c r="J274" s="46">
        <v>100.12895951914757</v>
      </c>
      <c r="L274" s="46">
        <v>61.34419530380648</v>
      </c>
      <c r="M274" s="46">
        <v>46.71358660297664</v>
      </c>
      <c r="N274" s="46">
        <v>108.05778190678312</v>
      </c>
      <c r="P274" s="46">
        <v>53.178217022901642</v>
      </c>
      <c r="Q274" s="46">
        <v>40.542345104483118</v>
      </c>
      <c r="R274" s="46">
        <v>93.720562127384767</v>
      </c>
      <c r="T274" s="46">
        <f t="shared" si="95"/>
        <v>53.016675256695692</v>
      </c>
      <c r="U274" s="46">
        <f t="shared" si="96"/>
        <v>37.46133252211024</v>
      </c>
      <c r="V274" s="46">
        <f t="shared" si="93"/>
        <v>90.478007778805932</v>
      </c>
      <c r="X274" s="46">
        <f t="shared" si="89"/>
        <v>55.846362527801269</v>
      </c>
      <c r="Y274" s="46">
        <f t="shared" si="90"/>
        <v>41.572421409856666</v>
      </c>
      <c r="Z274" s="46">
        <f t="shared" si="91"/>
        <v>97.418783937657949</v>
      </c>
    </row>
    <row r="275" spans="2:26" ht="15">
      <c r="B275" s="47" t="s">
        <v>250</v>
      </c>
      <c r="C275" s="47" t="s">
        <v>498</v>
      </c>
      <c r="D275" s="71">
        <f>IFERROR(VLOOKUP(B275,'1061(2023)'!$B$3:$I$297,8,0),0)</f>
        <v>43425750</v>
      </c>
      <c r="E275" s="71">
        <f>IFERROR(VLOOKUP(B275,August!$A$6:$H$300,8,0),0)-F275</f>
        <v>23271897.259999998</v>
      </c>
      <c r="F275" s="71">
        <f>IFERROR(VLOOKUP(B275,December!$A$6:$H$300,8,0),0)</f>
        <v>19825837.420000002</v>
      </c>
      <c r="H275" s="46">
        <v>53.369491312801166</v>
      </c>
      <c r="I275" s="46">
        <v>46.483387081807479</v>
      </c>
      <c r="J275" s="46">
        <v>99.852878394608638</v>
      </c>
      <c r="L275" s="46">
        <v>60.363017253018313</v>
      </c>
      <c r="M275" s="46">
        <v>46.290996478239897</v>
      </c>
      <c r="N275" s="46">
        <v>106.6540137312582</v>
      </c>
      <c r="P275" s="46">
        <v>53.920730351207332</v>
      </c>
      <c r="Q275" s="46">
        <v>43.80059505909054</v>
      </c>
      <c r="R275" s="46">
        <v>97.721325410297879</v>
      </c>
      <c r="T275" s="46">
        <f t="shared" si="95"/>
        <v>53.590087125726093</v>
      </c>
      <c r="U275" s="46">
        <f t="shared" si="96"/>
        <v>45.654565367322384</v>
      </c>
      <c r="V275" s="46">
        <f t="shared" si="93"/>
        <v>99.244652493048477</v>
      </c>
      <c r="X275" s="46">
        <f t="shared" si="89"/>
        <v>55.957944909983915</v>
      </c>
      <c r="Y275" s="46">
        <f t="shared" si="90"/>
        <v>45.248718968217609</v>
      </c>
      <c r="Z275" s="46">
        <f t="shared" si="91"/>
        <v>101.20666387820152</v>
      </c>
    </row>
    <row r="276" spans="2:26" ht="15">
      <c r="B276" s="47" t="s">
        <v>251</v>
      </c>
      <c r="C276" s="47" t="s">
        <v>499</v>
      </c>
      <c r="D276" s="71">
        <f>IFERROR(VLOOKUP(B276,'1061(2023)'!$B$3:$I$297,8,0),0)</f>
        <v>62205138</v>
      </c>
      <c r="E276" s="71">
        <f>IFERROR(VLOOKUP(B276,August!$A$6:$H$300,8,0),0)-F276</f>
        <v>33756704.109999999</v>
      </c>
      <c r="F276" s="71">
        <f>IFERROR(VLOOKUP(B276,December!$A$6:$H$300,8,0),0)</f>
        <v>26070747.120000001</v>
      </c>
      <c r="H276" s="46">
        <v>53.791247495062699</v>
      </c>
      <c r="I276" s="46">
        <v>46.121799346442103</v>
      </c>
      <c r="J276" s="46">
        <v>99.913046841504809</v>
      </c>
      <c r="L276" s="46">
        <v>56.196244259003116</v>
      </c>
      <c r="M276" s="46">
        <v>45.912136855314728</v>
      </c>
      <c r="N276" s="46">
        <v>102.10838111431784</v>
      </c>
      <c r="P276" s="46">
        <v>54.506621864040447</v>
      </c>
      <c r="Q276" s="46">
        <v>42.991609626918837</v>
      </c>
      <c r="R276" s="46">
        <v>97.498231490959284</v>
      </c>
      <c r="T276" s="46">
        <f t="shared" si="95"/>
        <v>54.266745795178529</v>
      </c>
      <c r="U276" s="46">
        <f t="shared" si="96"/>
        <v>41.910922406441728</v>
      </c>
      <c r="V276" s="46">
        <f t="shared" si="93"/>
        <v>96.177668201620264</v>
      </c>
      <c r="X276" s="46">
        <f t="shared" si="89"/>
        <v>54.989870639407364</v>
      </c>
      <c r="Y276" s="46">
        <f t="shared" si="90"/>
        <v>43.604889629558436</v>
      </c>
      <c r="Z276" s="46">
        <f t="shared" si="91"/>
        <v>98.5947602689658</v>
      </c>
    </row>
    <row r="277" spans="2:26" ht="15">
      <c r="B277" s="47" t="s">
        <v>245</v>
      </c>
      <c r="C277" s="47" t="s">
        <v>494</v>
      </c>
      <c r="D277" s="71">
        <f>IFERROR(VLOOKUP(B277,'1061(2023)'!$B$3:$I$297,8,0),0)</f>
        <v>9485208.0055826399</v>
      </c>
      <c r="E277" s="71">
        <f>IFERROR(VLOOKUP(B277,August!$A$6:$H$300,8,0),0)-F277</f>
        <v>5178045.93</v>
      </c>
      <c r="F277" s="71">
        <f>IFERROR(VLOOKUP(B277,December!$A$6:$H$300,8,0),0)</f>
        <v>4104630.32</v>
      </c>
      <c r="H277" s="46">
        <v>54.530318692810468</v>
      </c>
      <c r="I277" s="46">
        <v>43.144338823529409</v>
      </c>
      <c r="J277" s="46">
        <v>97.674657516339877</v>
      </c>
      <c r="L277" s="46">
        <v>72.519883785734578</v>
      </c>
      <c r="M277" s="46">
        <v>45.384597613754522</v>
      </c>
      <c r="N277" s="46">
        <v>117.9044813994891</v>
      </c>
      <c r="P277" s="46">
        <v>54.855611419584513</v>
      </c>
      <c r="Q277" s="46">
        <v>43.932711389938653</v>
      </c>
      <c r="R277" s="46">
        <v>98.788322809523166</v>
      </c>
      <c r="T277" s="46">
        <f t="shared" si="95"/>
        <v>54.590747266189574</v>
      </c>
      <c r="U277" s="46">
        <f t="shared" si="96"/>
        <v>43.274014840625185</v>
      </c>
      <c r="V277" s="46">
        <f t="shared" si="93"/>
        <v>97.864762106814766</v>
      </c>
      <c r="X277" s="46">
        <f t="shared" si="89"/>
        <v>60.655414157169552</v>
      </c>
      <c r="Y277" s="46">
        <f t="shared" si="90"/>
        <v>44.197107948106122</v>
      </c>
      <c r="Z277" s="46">
        <f t="shared" si="91"/>
        <v>104.85252210527567</v>
      </c>
    </row>
    <row r="278" spans="2:26" ht="15">
      <c r="B278" s="47" t="s">
        <v>252</v>
      </c>
      <c r="C278" s="47" t="s">
        <v>500</v>
      </c>
      <c r="D278" s="71">
        <f>IFERROR(VLOOKUP(B278,'1061(2023)'!$B$3:$I$297,8,0),0)</f>
        <v>0</v>
      </c>
      <c r="E278" s="71">
        <f>IFERROR(VLOOKUP(B278,August!$A$6:$H$300,8,0),0)-F278</f>
        <v>206670.22000000067</v>
      </c>
      <c r="F278" s="71">
        <f>IFERROR(VLOOKUP(B278,December!$A$6:$H$300,8,0),0)</f>
        <v>12005970.449999999</v>
      </c>
      <c r="H278" s="46">
        <v>53.449189597432813</v>
      </c>
      <c r="I278" s="46">
        <v>46.01457468874176</v>
      </c>
      <c r="J278" s="46">
        <v>99.46376428617458</v>
      </c>
      <c r="L278" s="46">
        <v>54.943087769503308</v>
      </c>
      <c r="M278" s="46">
        <v>40.854379817132582</v>
      </c>
      <c r="N278" s="46">
        <v>95.797467586635889</v>
      </c>
      <c r="P278" s="46">
        <v>54.482544725897377</v>
      </c>
      <c r="Q278" s="46">
        <v>43.091911513100506</v>
      </c>
      <c r="R278" s="46">
        <v>97.574456238997882</v>
      </c>
      <c r="T278" s="46">
        <f t="shared" si="95"/>
        <v>0</v>
      </c>
      <c r="U278" s="46">
        <f t="shared" si="96"/>
        <v>0</v>
      </c>
      <c r="V278" s="46">
        <f t="shared" si="93"/>
        <v>0</v>
      </c>
      <c r="X278" s="46">
        <f t="shared" si="89"/>
        <v>36.475210831800233</v>
      </c>
      <c r="Y278" s="46">
        <f t="shared" si="90"/>
        <v>27.982097110077699</v>
      </c>
      <c r="Z278" s="46">
        <f t="shared" si="91"/>
        <v>64.457307941877914</v>
      </c>
    </row>
    <row r="279" spans="2:26" ht="15">
      <c r="B279" s="47" t="s">
        <v>253</v>
      </c>
      <c r="C279" s="47" t="s">
        <v>501</v>
      </c>
      <c r="D279" s="71">
        <f>IFERROR(VLOOKUP(B279,'1061(2023)'!$B$3:$I$297,8,0),0)</f>
        <v>82540.218924159999</v>
      </c>
      <c r="E279" s="71">
        <f>IFERROR(VLOOKUP(B279,August!$A$6:$H$300,8,0),0)-F279</f>
        <v>53316.390000000007</v>
      </c>
      <c r="F279" s="71">
        <f>IFERROR(VLOOKUP(B279,December!$A$6:$H$300,8,0),0)</f>
        <v>33771.879999999997</v>
      </c>
      <c r="H279" s="46">
        <v>57.614411068267735</v>
      </c>
      <c r="I279" s="46">
        <v>36.761941713148943</v>
      </c>
      <c r="J279" s="46">
        <v>94.376352781416671</v>
      </c>
      <c r="L279" s="46">
        <v>65.857228870681766</v>
      </c>
      <c r="M279" s="46">
        <v>38.950576725022479</v>
      </c>
      <c r="N279" s="46">
        <v>104.80780559570425</v>
      </c>
      <c r="P279" s="46">
        <v>62.397635625076852</v>
      </c>
      <c r="Q279" s="46">
        <v>33.189226326171479</v>
      </c>
      <c r="R279" s="46">
        <v>95.586861951248324</v>
      </c>
      <c r="T279" s="46">
        <f t="shared" si="95"/>
        <v>64.594437348159232</v>
      </c>
      <c r="U279" s="46">
        <f t="shared" si="96"/>
        <v>40.915665647834587</v>
      </c>
      <c r="V279" s="46">
        <f t="shared" si="93"/>
        <v>105.51010299599382</v>
      </c>
      <c r="X279" s="46">
        <f t="shared" si="89"/>
        <v>64.283100614639281</v>
      </c>
      <c r="Y279" s="46">
        <f t="shared" si="90"/>
        <v>37.685156233009515</v>
      </c>
      <c r="Z279" s="46">
        <f t="shared" si="91"/>
        <v>101.96825684764879</v>
      </c>
    </row>
    <row r="280" spans="2:26" ht="15">
      <c r="B280" s="47" t="s">
        <v>254</v>
      </c>
      <c r="C280" s="47" t="s">
        <v>502</v>
      </c>
      <c r="D280" s="71">
        <f>IFERROR(VLOOKUP(B280,'1061(2023)'!$B$3:$I$297,8,0),0)</f>
        <v>15886108.4688852</v>
      </c>
      <c r="E280" s="71">
        <f>IFERROR(VLOOKUP(B280,August!$A$6:$H$300,8,0),0)-F280</f>
        <v>8649541</v>
      </c>
      <c r="F280" s="71">
        <f>IFERROR(VLOOKUP(B280,December!$A$6:$H$300,8,0),0)</f>
        <v>7134567.5499999998</v>
      </c>
      <c r="H280" s="46">
        <v>54.196313468745529</v>
      </c>
      <c r="I280" s="46">
        <v>45.879098053689404</v>
      </c>
      <c r="J280" s="46">
        <v>100.07541152243493</v>
      </c>
      <c r="L280" s="46">
        <v>62.386348895878697</v>
      </c>
      <c r="M280" s="46">
        <v>45.646909886357413</v>
      </c>
      <c r="N280" s="46">
        <v>108.03325878223612</v>
      </c>
      <c r="P280" s="46">
        <v>54.429997750998417</v>
      </c>
      <c r="Q280" s="46">
        <v>39.801824156785571</v>
      </c>
      <c r="R280" s="46">
        <v>94.231821907783996</v>
      </c>
      <c r="T280" s="46">
        <f t="shared" si="95"/>
        <v>54.447198424593012</v>
      </c>
      <c r="U280" s="46">
        <f t="shared" si="96"/>
        <v>44.91073168720888</v>
      </c>
      <c r="V280" s="46">
        <f t="shared" si="93"/>
        <v>99.357930111801892</v>
      </c>
      <c r="X280" s="46">
        <f t="shared" si="89"/>
        <v>57.087848357156709</v>
      </c>
      <c r="Y280" s="46">
        <f t="shared" si="90"/>
        <v>43.453155243450624</v>
      </c>
      <c r="Z280" s="46">
        <f t="shared" si="91"/>
        <v>100.54100360060734</v>
      </c>
    </row>
    <row r="281" spans="2:26" ht="15">
      <c r="B281" s="47" t="s">
        <v>255</v>
      </c>
      <c r="C281" s="47" t="s">
        <v>61</v>
      </c>
      <c r="D281" s="71">
        <f>IFERROR(VLOOKUP(B281,'1061(2023)'!$B$3:$I$297,8,0),0)</f>
        <v>24538778.235792801</v>
      </c>
      <c r="E281" s="71">
        <f>IFERROR(VLOOKUP(B281,August!$A$6:$H$300,8,0),0)-F281</f>
        <v>13033021.65</v>
      </c>
      <c r="F281" s="71">
        <f>IFERROR(VLOOKUP(B281,December!$A$6:$H$300,8,0),0)</f>
        <v>8835880.8800000008</v>
      </c>
      <c r="H281" s="46">
        <v>53.494149856237172</v>
      </c>
      <c r="I281" s="46">
        <v>46.683069831650172</v>
      </c>
      <c r="J281" s="46">
        <v>100.17721968788734</v>
      </c>
      <c r="L281" s="46">
        <v>57.56867158784479</v>
      </c>
      <c r="M281" s="46">
        <v>46.52953349872211</v>
      </c>
      <c r="N281" s="46">
        <v>104.09820508656691</v>
      </c>
      <c r="P281" s="46">
        <v>53.192679498897313</v>
      </c>
      <c r="Q281" s="46">
        <v>41.138274296573584</v>
      </c>
      <c r="R281" s="46">
        <v>94.33095379547089</v>
      </c>
      <c r="T281" s="46">
        <f t="shared" si="95"/>
        <v>53.111941942528127</v>
      </c>
      <c r="U281" s="46">
        <f t="shared" si="96"/>
        <v>36.007827264650814</v>
      </c>
      <c r="V281" s="46">
        <f t="shared" si="93"/>
        <v>89.119769207178933</v>
      </c>
      <c r="X281" s="46">
        <f t="shared" si="89"/>
        <v>54.624431009756741</v>
      </c>
      <c r="Y281" s="46">
        <f t="shared" si="90"/>
        <v>41.225211686648834</v>
      </c>
      <c r="Z281" s="46">
        <f t="shared" si="91"/>
        <v>95.849642696405567</v>
      </c>
    </row>
    <row r="282" spans="2:26" ht="15">
      <c r="B282" s="47" t="s">
        <v>246</v>
      </c>
      <c r="C282" s="47" t="s">
        <v>495</v>
      </c>
      <c r="D282" s="71">
        <f>IFERROR(VLOOKUP(B282,'1061(2023)'!$B$3:$I$297,8,0),0)</f>
        <v>6446441.3820147198</v>
      </c>
      <c r="E282" s="71">
        <f>IFERROR(VLOOKUP(B282,August!$A$6:$H$300,8,0),0)-F282</f>
        <v>3444030.5100000002</v>
      </c>
      <c r="F282" s="71">
        <f>IFERROR(VLOOKUP(B282,December!$A$6:$H$300,8,0),0)</f>
        <v>2818002.22</v>
      </c>
      <c r="H282" s="46">
        <v>52.812871884588517</v>
      </c>
      <c r="I282" s="46">
        <v>46.655566378878127</v>
      </c>
      <c r="J282" s="46">
        <v>99.468438263466652</v>
      </c>
      <c r="L282" s="46">
        <v>0.94490952589039701</v>
      </c>
      <c r="M282" s="46">
        <v>41.673289256629793</v>
      </c>
      <c r="N282" s="46">
        <v>42.618198782520189</v>
      </c>
      <c r="P282" s="46">
        <v>52.984292185319624</v>
      </c>
      <c r="Q282" s="46">
        <v>0.38840464219916238</v>
      </c>
      <c r="R282" s="46">
        <v>53.372696827518787</v>
      </c>
      <c r="T282" s="46">
        <f t="shared" si="95"/>
        <v>53.425297864472789</v>
      </c>
      <c r="U282" s="46">
        <f t="shared" si="96"/>
        <v>43.714074991236238</v>
      </c>
      <c r="V282" s="46">
        <f t="shared" si="93"/>
        <v>97.139372855709027</v>
      </c>
      <c r="X282" s="46">
        <f t="shared" si="89"/>
        <v>35.784833191894272</v>
      </c>
      <c r="Y282" s="46">
        <f t="shared" si="90"/>
        <v>28.591922963355064</v>
      </c>
      <c r="Z282" s="46">
        <f t="shared" si="91"/>
        <v>64.376756155249339</v>
      </c>
    </row>
    <row r="283" spans="2:26" ht="15">
      <c r="B283" s="47" t="s">
        <v>256</v>
      </c>
      <c r="C283" s="47" t="s">
        <v>503</v>
      </c>
      <c r="D283" s="71">
        <f>IFERROR(VLOOKUP(B283,'1061(2023)'!$B$3:$I$297,8,0),0)</f>
        <v>3876560.9431564198</v>
      </c>
      <c r="E283" s="71">
        <f>IFERROR(VLOOKUP(B283,August!$A$6:$H$300,8,0),0)-F283</f>
        <v>2140588.5300000003</v>
      </c>
      <c r="F283" s="71">
        <f>IFERROR(VLOOKUP(B283,December!$A$6:$H$300,8,0),0)</f>
        <v>1544962.16</v>
      </c>
      <c r="H283" s="46">
        <v>55.685482720199801</v>
      </c>
      <c r="I283" s="46">
        <v>44.04696484300198</v>
      </c>
      <c r="J283" s="46">
        <v>99.732447563201788</v>
      </c>
      <c r="L283" s="46">
        <v>64.129201577508269</v>
      </c>
      <c r="M283" s="46">
        <v>44.249839815095122</v>
      </c>
      <c r="N283" s="46">
        <v>108.3790413926034</v>
      </c>
      <c r="P283" s="46">
        <v>54.952265406871859</v>
      </c>
      <c r="Q283" s="46">
        <v>38.562051669901273</v>
      </c>
      <c r="R283" s="46">
        <v>93.514317076773125</v>
      </c>
      <c r="T283" s="46">
        <f t="shared" si="95"/>
        <v>55.218750882246283</v>
      </c>
      <c r="U283" s="46">
        <f t="shared" si="96"/>
        <v>39.853937101838575</v>
      </c>
      <c r="V283" s="46">
        <f t="shared" si="93"/>
        <v>95.072687984084865</v>
      </c>
      <c r="X283" s="46">
        <f t="shared" si="89"/>
        <v>58.100072622208806</v>
      </c>
      <c r="Y283" s="46">
        <f t="shared" si="90"/>
        <v>40.88860952894499</v>
      </c>
      <c r="Z283" s="46">
        <f t="shared" si="91"/>
        <v>98.988682151153796</v>
      </c>
    </row>
    <row r="284" spans="2:26" ht="15">
      <c r="B284" s="47" t="s">
        <v>48</v>
      </c>
      <c r="C284" s="47" t="s">
        <v>49</v>
      </c>
      <c r="D284" s="71">
        <f>IFERROR(VLOOKUP(B284,'1061(2023)'!$B$3:$I$297,8,0),0)</f>
        <v>888495.10201826005</v>
      </c>
      <c r="E284" s="71">
        <f>IFERROR(VLOOKUP(B284,August!$A$6:$H$300,8,0),0)-F284</f>
        <v>498972.13999999996</v>
      </c>
      <c r="F284" s="71">
        <f>IFERROR(VLOOKUP(B284,December!$A$6:$H$300,8,0),0)</f>
        <v>199550.95</v>
      </c>
      <c r="H284" s="46">
        <v>52.538488578475437</v>
      </c>
      <c r="I284" s="46">
        <v>38.487904248207819</v>
      </c>
      <c r="J284" s="46">
        <v>91.026392826683264</v>
      </c>
      <c r="L284" s="46">
        <v>60.177750100859441</v>
      </c>
      <c r="M284" s="46">
        <v>41.048762354369245</v>
      </c>
      <c r="N284" s="46">
        <v>101.22651245522869</v>
      </c>
      <c r="P284" s="46">
        <v>57.952733551526258</v>
      </c>
      <c r="Q284" s="46">
        <v>40.518918255634361</v>
      </c>
      <c r="R284" s="46">
        <v>98.471651807160612</v>
      </c>
      <c r="T284" s="46">
        <f t="shared" si="95"/>
        <v>56.159244869955991</v>
      </c>
      <c r="U284" s="46">
        <f t="shared" si="96"/>
        <v>22.459431632961202</v>
      </c>
      <c r="V284" s="46">
        <f t="shared" si="93"/>
        <v>78.618676502917197</v>
      </c>
      <c r="X284" s="46">
        <f t="shared" si="89"/>
        <v>58.096576174113892</v>
      </c>
      <c r="Y284" s="46">
        <f t="shared" si="90"/>
        <v>34.675704080988268</v>
      </c>
      <c r="Z284" s="46">
        <f t="shared" si="91"/>
        <v>92.77228025510216</v>
      </c>
    </row>
    <row r="285" spans="2:26" ht="15">
      <c r="B285" s="47" t="s">
        <v>257</v>
      </c>
      <c r="C285" s="47" t="s">
        <v>504</v>
      </c>
      <c r="D285" s="71">
        <f>IFERROR(VLOOKUP(B285,'1061(2023)'!$B$3:$I$297,8,0),0)</f>
        <v>4955008.5891712997</v>
      </c>
      <c r="E285" s="71">
        <f>IFERROR(VLOOKUP(B285,August!$A$6:$H$300,8,0),0)-F285</f>
        <v>2645982.8900000006</v>
      </c>
      <c r="F285" s="71">
        <f>IFERROR(VLOOKUP(B285,December!$A$6:$H$300,8,0),0)</f>
        <v>2018441.3</v>
      </c>
      <c r="H285" s="46">
        <v>52.66549369056176</v>
      </c>
      <c r="I285" s="46">
        <v>45.195095885571114</v>
      </c>
      <c r="J285" s="46">
        <v>97.860589576132867</v>
      </c>
      <c r="L285" s="46">
        <v>55.698730151350972</v>
      </c>
      <c r="M285" s="46">
        <v>45.393516547159649</v>
      </c>
      <c r="N285" s="46">
        <v>101.09224669851062</v>
      </c>
      <c r="P285" s="46">
        <v>53.867818164997857</v>
      </c>
      <c r="Q285" s="46">
        <v>45.589348503487351</v>
      </c>
      <c r="R285" s="46">
        <v>99.4571666684852</v>
      </c>
      <c r="T285" s="46">
        <f t="shared" si="95"/>
        <v>53.400167575542547</v>
      </c>
      <c r="U285" s="46">
        <f t="shared" si="96"/>
        <v>40.735374392914508</v>
      </c>
      <c r="V285" s="46">
        <f t="shared" si="93"/>
        <v>94.135541968457062</v>
      </c>
      <c r="X285" s="46">
        <f t="shared" si="89"/>
        <v>54.322238630630459</v>
      </c>
      <c r="Y285" s="46">
        <f t="shared" si="90"/>
        <v>43.906079814520503</v>
      </c>
      <c r="Z285" s="46">
        <f t="shared" si="91"/>
        <v>98.228318445150947</v>
      </c>
    </row>
    <row r="286" spans="2:26" ht="15">
      <c r="B286" s="47" t="s">
        <v>247</v>
      </c>
      <c r="C286" s="47" t="s">
        <v>1601</v>
      </c>
      <c r="D286" s="71">
        <f>IFERROR(VLOOKUP(B286,'1061(2023)'!$B$3:$I$297,8,0),0)</f>
        <v>14131183.918104641</v>
      </c>
      <c r="E286" s="71">
        <f>IFERROR(VLOOKUP(B286,August!$A$6:$H$300,8,0),0)-F286</f>
        <v>7907634.5800000001</v>
      </c>
      <c r="F286" s="71">
        <f>IFERROR(VLOOKUP(B286,December!$A$6:$H$300,8,0),0)</f>
        <v>5651984.2599999998</v>
      </c>
      <c r="H286" s="46">
        <v>55.780644007411418</v>
      </c>
      <c r="I286" s="46">
        <v>44.643467773423211</v>
      </c>
      <c r="J286" s="46">
        <v>100.42411178083464</v>
      </c>
      <c r="L286" s="46">
        <v>59.140606607507706</v>
      </c>
      <c r="M286" s="46">
        <v>43.959737681451813</v>
      </c>
      <c r="N286" s="46">
        <v>103.10034428895952</v>
      </c>
      <c r="P286" s="46">
        <v>56.419460933213685</v>
      </c>
      <c r="Q286" s="46">
        <v>41.467345692015861</v>
      </c>
      <c r="R286" s="46">
        <v>97.886806625229553</v>
      </c>
      <c r="T286" s="46">
        <f t="shared" si="95"/>
        <v>55.95875494811775</v>
      </c>
      <c r="U286" s="46">
        <f t="shared" si="96"/>
        <v>39.99653739386104</v>
      </c>
      <c r="V286" s="46">
        <f t="shared" si="93"/>
        <v>95.95529234197879</v>
      </c>
      <c r="X286" s="46">
        <f t="shared" si="89"/>
        <v>57.172940829613047</v>
      </c>
      <c r="Y286" s="46">
        <f t="shared" si="90"/>
        <v>41.807873589109569</v>
      </c>
      <c r="Z286" s="46">
        <f t="shared" si="91"/>
        <v>98.980814418722616</v>
      </c>
    </row>
    <row r="287" spans="2:26" ht="15">
      <c r="B287" s="49" t="s">
        <v>1602</v>
      </c>
      <c r="C287" s="45" t="s">
        <v>1603</v>
      </c>
      <c r="D287" s="72">
        <f>SUM(D273:D286)</f>
        <v>269082250.80653411</v>
      </c>
      <c r="E287" s="72">
        <f t="shared" ref="E287:F287" si="97">SUM(E273:E286)</f>
        <v>142908877.68000004</v>
      </c>
      <c r="F287" s="72">
        <f t="shared" si="97"/>
        <v>121573906.57999998</v>
      </c>
      <c r="G287" s="42"/>
      <c r="H287" s="50">
        <v>53.644818214632117</v>
      </c>
      <c r="I287" s="50">
        <v>46.091626171774855</v>
      </c>
      <c r="J287" s="50">
        <v>99.736444386406973</v>
      </c>
      <c r="K287" s="42"/>
      <c r="L287" s="50">
        <v>56.826818114358183</v>
      </c>
      <c r="M287" s="50">
        <v>45.275195524213224</v>
      </c>
      <c r="N287" s="50">
        <v>102.10201363857141</v>
      </c>
      <c r="O287" s="42"/>
      <c r="P287" s="50">
        <v>54.13204414520245</v>
      </c>
      <c r="Q287" s="50">
        <v>41.489544668483312</v>
      </c>
      <c r="R287" s="50">
        <v>95.621588813685761</v>
      </c>
      <c r="S287" s="42"/>
      <c r="T287" s="50">
        <f t="shared" si="95"/>
        <v>53.109737729505348</v>
      </c>
      <c r="U287" s="50">
        <f t="shared" si="96"/>
        <v>45.180946054821618</v>
      </c>
      <c r="V287" s="50">
        <f t="shared" si="93"/>
        <v>98.290683784326973</v>
      </c>
      <c r="W287" s="42"/>
      <c r="X287" s="50">
        <f t="shared" si="89"/>
        <v>54.689533329688658</v>
      </c>
      <c r="Y287" s="50">
        <f t="shared" si="90"/>
        <v>43.981895415839382</v>
      </c>
      <c r="Z287" s="50">
        <f t="shared" si="91"/>
        <v>98.671428745528047</v>
      </c>
    </row>
    <row r="288" spans="2:26" ht="15">
      <c r="B288" s="51" t="s">
        <v>1604</v>
      </c>
      <c r="C288" s="45"/>
      <c r="D288" s="71"/>
      <c r="E288" s="71"/>
      <c r="F288" s="71"/>
      <c r="H288" s="46"/>
      <c r="I288" s="46"/>
      <c r="J288" s="46"/>
      <c r="L288" s="46"/>
      <c r="M288" s="46"/>
      <c r="N288" s="46"/>
      <c r="P288" s="46"/>
      <c r="Q288" s="46"/>
      <c r="R288" s="46"/>
      <c r="T288" s="46"/>
      <c r="U288" s="46"/>
      <c r="V288" s="46"/>
      <c r="X288" s="46"/>
      <c r="Y288" s="46"/>
      <c r="Z288" s="46"/>
    </row>
    <row r="289" spans="2:26" ht="15">
      <c r="B289" s="57" t="s">
        <v>269</v>
      </c>
      <c r="C289" t="s">
        <v>62</v>
      </c>
      <c r="D289" s="71">
        <f>IFERROR(VLOOKUP(B289,'1061(2023)'!$B$3:$I$297,8,0),0)</f>
        <v>73799743.021192342</v>
      </c>
      <c r="E289" s="71">
        <f>IFERROR(VLOOKUP(B289,August!$A$6:$H$300,8,0),0)-F289</f>
        <v>41241085.530000001</v>
      </c>
      <c r="F289" s="71">
        <f>IFERROR(VLOOKUP(B289,December!$A$6:$H$300,8,0),0)</f>
        <v>28107473.59</v>
      </c>
      <c r="H289" s="46">
        <v>56.225978885714291</v>
      </c>
      <c r="I289" s="46">
        <v>31.395997685714285</v>
      </c>
      <c r="J289" s="46">
        <v>87.621976571428576</v>
      </c>
      <c r="L289" s="46">
        <v>64.930925152510085</v>
      </c>
      <c r="M289" s="46">
        <v>41.385176717446825</v>
      </c>
      <c r="N289" s="46">
        <v>106.31610186995691</v>
      </c>
      <c r="P289" s="46">
        <v>56.078837835621755</v>
      </c>
      <c r="Q289" s="46">
        <v>24.794361892021666</v>
      </c>
      <c r="R289" s="46">
        <v>80.873199727643424</v>
      </c>
      <c r="T289" s="46">
        <f t="shared" ref="T289:T303" si="98">IFERROR(IF(E289&gt;0,E289/D289*100,0),0)</f>
        <v>55.882424303506326</v>
      </c>
      <c r="U289" s="46">
        <f t="shared" ref="U289:U303" si="99">IFERROR(IF(F289&gt;0,F289/D289*100,0),0)</f>
        <v>38.086140194185575</v>
      </c>
      <c r="V289" s="46">
        <f t="shared" si="93"/>
        <v>93.968564497691901</v>
      </c>
      <c r="X289" s="46">
        <f t="shared" si="89"/>
        <v>58.964062430546051</v>
      </c>
      <c r="Y289" s="46">
        <f t="shared" si="90"/>
        <v>34.755226267884687</v>
      </c>
      <c r="Z289" s="46">
        <f t="shared" si="91"/>
        <v>93.719288698430731</v>
      </c>
    </row>
    <row r="290" spans="2:26" ht="15">
      <c r="B290" s="47" t="s">
        <v>267</v>
      </c>
      <c r="C290" s="47" t="s">
        <v>513</v>
      </c>
      <c r="D290" s="71">
        <f>IFERROR(VLOOKUP(B290,'1061(2023)'!$B$3:$I$297,8,0),0)</f>
        <v>164984.16884972001</v>
      </c>
      <c r="E290" s="71">
        <f>IFERROR(VLOOKUP(B290,August!$A$6:$H$300,8,0),0)-F290</f>
        <v>100476.45999999999</v>
      </c>
      <c r="F290" s="71">
        <f>IFERROR(VLOOKUP(B290,December!$A$6:$H$300,8,0),0)</f>
        <v>59665.16</v>
      </c>
      <c r="H290" s="46">
        <v>61.664015999999997</v>
      </c>
      <c r="I290" s="46">
        <v>30.048183999999999</v>
      </c>
      <c r="J290" s="46">
        <v>91.712199999999996</v>
      </c>
      <c r="L290" s="46">
        <v>64.278879082450771</v>
      </c>
      <c r="M290" s="46">
        <v>37.460321290069501</v>
      </c>
      <c r="N290" s="46">
        <v>101.73920037252027</v>
      </c>
      <c r="P290" s="46">
        <v>63.580873028674489</v>
      </c>
      <c r="Q290" s="46">
        <v>29.766768319988561</v>
      </c>
      <c r="R290" s="46">
        <v>93.347641348663046</v>
      </c>
      <c r="T290" s="46">
        <f t="shared" si="98"/>
        <v>60.900667440111491</v>
      </c>
      <c r="U290" s="46">
        <f t="shared" si="99"/>
        <v>36.164172851243393</v>
      </c>
      <c r="V290" s="46">
        <f t="shared" si="93"/>
        <v>97.064840291354884</v>
      </c>
      <c r="X290" s="46">
        <f t="shared" si="89"/>
        <v>62.920139850412248</v>
      </c>
      <c r="Y290" s="46">
        <f t="shared" si="90"/>
        <v>34.463754153767148</v>
      </c>
      <c r="Z290" s="46">
        <f t="shared" si="91"/>
        <v>97.383894004179396</v>
      </c>
    </row>
    <row r="291" spans="2:26" ht="15">
      <c r="B291" s="47" t="s">
        <v>262</v>
      </c>
      <c r="C291" s="47" t="s">
        <v>508</v>
      </c>
      <c r="D291" s="71">
        <f>IFERROR(VLOOKUP(B291,'1061(2023)'!$B$3:$I$297,8,0),0)</f>
        <v>253577.49383195999</v>
      </c>
      <c r="E291" s="71">
        <f>IFERROR(VLOOKUP(B291,August!$A$6:$H$300,8,0),0)-F291</f>
        <v>156370.32999999999</v>
      </c>
      <c r="F291" s="71">
        <f>IFERROR(VLOOKUP(B291,December!$A$6:$H$300,8,0),0)</f>
        <v>69118.78</v>
      </c>
      <c r="H291" s="46">
        <v>63.036625759893418</v>
      </c>
      <c r="I291" s="46">
        <v>27.019049640777659</v>
      </c>
      <c r="J291" s="46">
        <v>90.055675400671078</v>
      </c>
      <c r="L291" s="46">
        <v>74.900918984789939</v>
      </c>
      <c r="M291" s="46">
        <v>34.337622873415654</v>
      </c>
      <c r="N291" s="46">
        <v>109.23854185820559</v>
      </c>
      <c r="P291" s="46">
        <v>65.749157340616676</v>
      </c>
      <c r="Q291" s="46">
        <v>32.775845013078644</v>
      </c>
      <c r="R291" s="46">
        <v>98.525002353695328</v>
      </c>
      <c r="T291" s="46">
        <f t="shared" si="98"/>
        <v>61.665697391750008</v>
      </c>
      <c r="U291" s="46">
        <f t="shared" si="99"/>
        <v>27.257458442192601</v>
      </c>
      <c r="V291" s="46">
        <f t="shared" si="93"/>
        <v>88.923155833942616</v>
      </c>
      <c r="X291" s="46">
        <f t="shared" si="89"/>
        <v>67.438591239052201</v>
      </c>
      <c r="Y291" s="46">
        <f t="shared" si="90"/>
        <v>31.456975442895637</v>
      </c>
      <c r="Z291" s="46">
        <f t="shared" si="91"/>
        <v>98.895566681947841</v>
      </c>
    </row>
    <row r="292" spans="2:26" ht="15">
      <c r="B292" s="47" t="s">
        <v>266</v>
      </c>
      <c r="C292" s="47" t="s">
        <v>512</v>
      </c>
      <c r="D292" s="71">
        <f>IFERROR(VLOOKUP(B292,'1061(2023)'!$B$3:$I$297,8,0),0)</f>
        <v>3608673.6495202798</v>
      </c>
      <c r="E292" s="71">
        <f>IFERROR(VLOOKUP(B292,August!$A$6:$H$300,8,0),0)-F292</f>
        <v>2042225.13</v>
      </c>
      <c r="F292" s="71">
        <f>IFERROR(VLOOKUP(B292,December!$A$6:$H$300,8,0),0)</f>
        <v>1446601.85</v>
      </c>
      <c r="H292" s="46">
        <v>56.797273182957397</v>
      </c>
      <c r="I292" s="46">
        <v>15.269288220551378</v>
      </c>
      <c r="J292" s="46">
        <v>72.066561403508771</v>
      </c>
      <c r="L292" s="46">
        <v>66.192018412370999</v>
      </c>
      <c r="M292" s="46">
        <v>42.899046994718773</v>
      </c>
      <c r="N292" s="46">
        <v>109.09106540708977</v>
      </c>
      <c r="P292" s="46">
        <v>56.641946532911312</v>
      </c>
      <c r="Q292" s="46">
        <v>28.446223107776277</v>
      </c>
      <c r="R292" s="46">
        <v>85.088169640687596</v>
      </c>
      <c r="T292" s="46">
        <f t="shared" si="98"/>
        <v>56.592125759875344</v>
      </c>
      <c r="U292" s="46">
        <f t="shared" si="99"/>
        <v>40.08680170323256</v>
      </c>
      <c r="V292" s="46">
        <f t="shared" si="93"/>
        <v>96.678927463107897</v>
      </c>
      <c r="X292" s="46">
        <f t="shared" si="89"/>
        <v>59.808696901719223</v>
      </c>
      <c r="Y292" s="46">
        <f t="shared" si="90"/>
        <v>37.144023935242537</v>
      </c>
      <c r="Z292" s="46">
        <f t="shared" si="91"/>
        <v>96.952720836961745</v>
      </c>
    </row>
    <row r="293" spans="2:26" ht="15">
      <c r="B293" s="47" t="s">
        <v>265</v>
      </c>
      <c r="C293" s="47" t="s">
        <v>511</v>
      </c>
      <c r="D293" s="71">
        <f>IFERROR(VLOOKUP(B293,'1061(2023)'!$B$3:$I$297,8,0),0)</f>
        <v>1522826.7587616399</v>
      </c>
      <c r="E293" s="71">
        <f>IFERROR(VLOOKUP(B293,August!$A$6:$H$300,8,0),0)-F293</f>
        <v>878719.09</v>
      </c>
      <c r="F293" s="71">
        <f>IFERROR(VLOOKUP(B293,December!$A$6:$H$300,8,0),0)</f>
        <v>572194.89</v>
      </c>
      <c r="H293" s="46">
        <v>58.121580459048559</v>
      </c>
      <c r="I293" s="46">
        <v>33.438209235440567</v>
      </c>
      <c r="J293" s="46">
        <v>91.559789694489126</v>
      </c>
      <c r="L293" s="46">
        <v>65.187546796110567</v>
      </c>
      <c r="M293" s="46">
        <v>40.130998310011385</v>
      </c>
      <c r="N293" s="46">
        <v>105.31854510612195</v>
      </c>
      <c r="P293" s="46">
        <v>57.843236960059983</v>
      </c>
      <c r="Q293" s="46">
        <v>32.70207543000739</v>
      </c>
      <c r="R293" s="46">
        <v>90.54531239006738</v>
      </c>
      <c r="T293" s="46">
        <f t="shared" si="98"/>
        <v>57.703155329012787</v>
      </c>
      <c r="U293" s="46">
        <f t="shared" si="99"/>
        <v>37.57452295265076</v>
      </c>
      <c r="V293" s="46">
        <f t="shared" si="93"/>
        <v>95.277678281663555</v>
      </c>
      <c r="X293" s="46">
        <f t="shared" si="89"/>
        <v>60.244646361727781</v>
      </c>
      <c r="Y293" s="46">
        <f t="shared" si="90"/>
        <v>36.802532230889845</v>
      </c>
      <c r="Z293" s="46">
        <f t="shared" si="91"/>
        <v>97.047178592617627</v>
      </c>
    </row>
    <row r="294" spans="2:26" ht="15">
      <c r="B294" s="47" t="s">
        <v>264</v>
      </c>
      <c r="C294" s="47" t="s">
        <v>510</v>
      </c>
      <c r="D294" s="71">
        <f>IFERROR(VLOOKUP(B294,'1061(2023)'!$B$3:$I$297,8,0),0)</f>
        <v>17746482.3624437</v>
      </c>
      <c r="E294" s="71">
        <f>IFERROR(VLOOKUP(B294,August!$A$6:$H$300,8,0),0)-F294</f>
        <v>9977909.6999999993</v>
      </c>
      <c r="F294" s="71">
        <f>IFERROR(VLOOKUP(B294,December!$A$6:$H$300,8,0),0)</f>
        <v>7198660.0499999998</v>
      </c>
      <c r="H294" s="46">
        <v>56.361724545454528</v>
      </c>
      <c r="I294" s="46">
        <v>32.254384343434339</v>
      </c>
      <c r="J294" s="46">
        <v>88.616108888888874</v>
      </c>
      <c r="L294" s="46">
        <v>62.953615041360322</v>
      </c>
      <c r="M294" s="46">
        <v>41.686291446380679</v>
      </c>
      <c r="N294" s="46">
        <v>104.639906487741</v>
      </c>
      <c r="P294" s="46">
        <v>55.97917307618404</v>
      </c>
      <c r="Q294" s="46">
        <v>27.666418640867853</v>
      </c>
      <c r="R294" s="46">
        <v>83.6455917170519</v>
      </c>
      <c r="T294" s="46">
        <f t="shared" si="98"/>
        <v>56.224718207344139</v>
      </c>
      <c r="U294" s="46">
        <f t="shared" si="99"/>
        <v>40.563870084103478</v>
      </c>
      <c r="V294" s="46">
        <f t="shared" si="93"/>
        <v>96.78858829144761</v>
      </c>
      <c r="X294" s="46">
        <f t="shared" si="89"/>
        <v>58.385835441629503</v>
      </c>
      <c r="Y294" s="46">
        <f t="shared" si="90"/>
        <v>36.638860057117341</v>
      </c>
      <c r="Z294" s="46">
        <f t="shared" si="91"/>
        <v>95.024695498746837</v>
      </c>
    </row>
    <row r="295" spans="2:26" ht="15">
      <c r="B295" s="47" t="s">
        <v>258</v>
      </c>
      <c r="C295" s="47" t="s">
        <v>505</v>
      </c>
      <c r="D295" s="71">
        <f>IFERROR(VLOOKUP(B295,'1061(2023)'!$B$3:$I$297,8,0),0)</f>
        <v>31109181.396833919</v>
      </c>
      <c r="E295" s="71">
        <f>IFERROR(VLOOKUP(B295,August!$A$6:$H$300,8,0),0)-F295</f>
        <v>17420793.969999999</v>
      </c>
      <c r="F295" s="71">
        <f>IFERROR(VLOOKUP(B295,December!$A$6:$H$300,8,0),0)</f>
        <v>12685530.42</v>
      </c>
      <c r="H295" s="46">
        <v>55.911930522101983</v>
      </c>
      <c r="I295" s="46">
        <v>33.001767751128</v>
      </c>
      <c r="J295" s="46">
        <v>88.913698273229983</v>
      </c>
      <c r="L295" s="46">
        <v>107.17775377839283</v>
      </c>
      <c r="M295" s="46">
        <v>41.72974522377784</v>
      </c>
      <c r="N295" s="46">
        <v>148.90749900217065</v>
      </c>
      <c r="P295" s="46">
        <v>56.118009321724813</v>
      </c>
      <c r="Q295" s="46">
        <v>41.14649129446569</v>
      </c>
      <c r="R295" s="46">
        <v>97.264500616190503</v>
      </c>
      <c r="T295" s="46">
        <f t="shared" si="98"/>
        <v>55.998882605676556</v>
      </c>
      <c r="U295" s="46">
        <f t="shared" si="99"/>
        <v>40.777448490788792</v>
      </c>
      <c r="V295" s="46">
        <f t="shared" si="93"/>
        <v>96.776331096465356</v>
      </c>
      <c r="X295" s="46">
        <f t="shared" si="89"/>
        <v>73.098215235264732</v>
      </c>
      <c r="Y295" s="46">
        <f t="shared" si="90"/>
        <v>41.217895003010774</v>
      </c>
      <c r="Z295" s="46">
        <f t="shared" si="91"/>
        <v>114.3161102382755</v>
      </c>
    </row>
    <row r="296" spans="2:26" ht="15">
      <c r="B296" s="47" t="s">
        <v>261</v>
      </c>
      <c r="C296" s="47" t="s">
        <v>507</v>
      </c>
      <c r="D296" s="71">
        <f>IFERROR(VLOOKUP(B296,'1061(2023)'!$B$3:$I$297,8,0),0)</f>
        <v>1447918.8572336701</v>
      </c>
      <c r="E296" s="71">
        <f>IFERROR(VLOOKUP(B296,August!$A$6:$H$300,8,0),0)-F296</f>
        <v>841843.64</v>
      </c>
      <c r="F296" s="71">
        <f>IFERROR(VLOOKUP(B296,December!$A$6:$H$300,8,0),0)</f>
        <v>532501.86</v>
      </c>
      <c r="H296" s="46">
        <v>58.470925722515688</v>
      </c>
      <c r="I296" s="46">
        <v>30.192036717151232</v>
      </c>
      <c r="J296" s="46">
        <v>88.662962439666927</v>
      </c>
      <c r="L296" s="46">
        <v>66.90015134540954</v>
      </c>
      <c r="M296" s="46">
        <v>40.139773560822441</v>
      </c>
      <c r="N296" s="46">
        <v>107.03992490623199</v>
      </c>
      <c r="P296" s="46">
        <v>59.028846152412896</v>
      </c>
      <c r="Q296" s="46">
        <v>37.032865240089023</v>
      </c>
      <c r="R296" s="46">
        <v>96.06171139250192</v>
      </c>
      <c r="T296" s="46">
        <f t="shared" si="98"/>
        <v>58.141631058551809</v>
      </c>
      <c r="U296" s="46">
        <f t="shared" si="99"/>
        <v>36.777051237344509</v>
      </c>
      <c r="V296" s="46">
        <f t="shared" si="93"/>
        <v>94.918682295896318</v>
      </c>
      <c r="X296" s="46">
        <f t="shared" si="89"/>
        <v>61.356876185458077</v>
      </c>
      <c r="Y296" s="46">
        <f t="shared" si="90"/>
        <v>37.983230012751996</v>
      </c>
      <c r="Z296" s="46">
        <f t="shared" si="91"/>
        <v>99.34010619821008</v>
      </c>
    </row>
    <row r="297" spans="2:26" ht="15">
      <c r="B297" s="47" t="s">
        <v>50</v>
      </c>
      <c r="C297" s="47" t="s">
        <v>51</v>
      </c>
      <c r="D297" s="71">
        <f>IFERROR(VLOOKUP(B297,'1061(2023)'!$B$3:$I$297,8,0),0)</f>
        <v>9299248.8955049999</v>
      </c>
      <c r="E297" s="71">
        <f>IFERROR(VLOOKUP(B297,August!$A$6:$H$300,8,0),0)-F297</f>
        <v>5411542.8900000006</v>
      </c>
      <c r="F297" s="71">
        <f>IFERROR(VLOOKUP(B297,December!$A$6:$H$300,8,0),0)</f>
        <v>3672036.36</v>
      </c>
      <c r="H297" s="46">
        <v>56.754367656250004</v>
      </c>
      <c r="I297" s="46">
        <v>28.461312500000002</v>
      </c>
      <c r="J297" s="46">
        <v>85.215680156250002</v>
      </c>
      <c r="L297" s="46">
        <v>67.321686343445819</v>
      </c>
      <c r="M297" s="46">
        <v>39.261122161924824</v>
      </c>
      <c r="N297" s="46">
        <v>106.58280850537065</v>
      </c>
      <c r="P297" s="46">
        <v>58.279846427144889</v>
      </c>
      <c r="Q297" s="46">
        <v>33.404245955365916</v>
      </c>
      <c r="R297" s="46">
        <v>91.684092382510812</v>
      </c>
      <c r="T297" s="46">
        <f t="shared" si="98"/>
        <v>58.193333147753378</v>
      </c>
      <c r="U297" s="46">
        <f t="shared" si="99"/>
        <v>39.487451096990867</v>
      </c>
      <c r="V297" s="46">
        <f t="shared" si="93"/>
        <v>97.680784244744245</v>
      </c>
      <c r="X297" s="46">
        <f t="shared" si="89"/>
        <v>61.2649553061147</v>
      </c>
      <c r="Y297" s="46">
        <f t="shared" si="90"/>
        <v>37.384273071427202</v>
      </c>
      <c r="Z297" s="46">
        <f t="shared" si="91"/>
        <v>98.649228377541888</v>
      </c>
    </row>
    <row r="298" spans="2:26" ht="15">
      <c r="B298" s="47" t="s">
        <v>260</v>
      </c>
      <c r="C298" s="47" t="s">
        <v>1605</v>
      </c>
      <c r="D298" s="71">
        <f>IFERROR(VLOOKUP(B298,'1061(2023)'!$B$3:$I$297,8,0),0)</f>
        <v>12029262.323713761</v>
      </c>
      <c r="E298" s="71">
        <f>IFERROR(VLOOKUP(B298,August!$A$6:$H$300,8,0),0)-F298</f>
        <v>6661897.1200000001</v>
      </c>
      <c r="F298" s="71">
        <f>IFERROR(VLOOKUP(B298,December!$A$6:$H$300,8,0),0)</f>
        <v>4542380.53</v>
      </c>
      <c r="H298" s="46">
        <v>56.525490911855428</v>
      </c>
      <c r="I298" s="46">
        <v>27.379305442739366</v>
      </c>
      <c r="J298" s="46">
        <v>83.904796354594794</v>
      </c>
      <c r="L298" s="46">
        <v>92.883826174585266</v>
      </c>
      <c r="M298" s="46">
        <v>42.024056316484398</v>
      </c>
      <c r="N298" s="46">
        <v>134.90788249106967</v>
      </c>
      <c r="P298" s="46">
        <v>57.299956342943901</v>
      </c>
      <c r="Q298" s="46">
        <v>38.743724488252859</v>
      </c>
      <c r="R298" s="46">
        <v>96.043680831196752</v>
      </c>
      <c r="T298" s="46">
        <f t="shared" si="98"/>
        <v>55.380761851598649</v>
      </c>
      <c r="U298" s="46">
        <f t="shared" si="99"/>
        <v>37.76108964757902</v>
      </c>
      <c r="V298" s="46">
        <f t="shared" si="93"/>
        <v>93.141851499177676</v>
      </c>
      <c r="X298" s="46">
        <f t="shared" si="89"/>
        <v>68.521514789709272</v>
      </c>
      <c r="Y298" s="46">
        <f t="shared" si="90"/>
        <v>39.509623484105425</v>
      </c>
      <c r="Z298" s="46">
        <f t="shared" si="91"/>
        <v>108.03113827381469</v>
      </c>
    </row>
    <row r="299" spans="2:26" ht="15">
      <c r="B299" s="47" t="s">
        <v>263</v>
      </c>
      <c r="C299" s="47" t="s">
        <v>509</v>
      </c>
      <c r="D299" s="71">
        <f>IFERROR(VLOOKUP(B299,'1061(2023)'!$B$3:$I$297,8,0),0)</f>
        <v>1563975.01262638</v>
      </c>
      <c r="E299" s="71">
        <f>IFERROR(VLOOKUP(B299,August!$A$6:$H$300,8,0),0)-F299</f>
        <v>922388.86</v>
      </c>
      <c r="F299" s="71">
        <f>IFERROR(VLOOKUP(B299,December!$A$6:$H$300,8,0),0)</f>
        <v>591135.92000000004</v>
      </c>
      <c r="H299" s="46">
        <v>58.774988668376224</v>
      </c>
      <c r="I299" s="46">
        <v>28.408514203732064</v>
      </c>
      <c r="J299" s="46">
        <v>87.183502872108292</v>
      </c>
      <c r="L299" s="46">
        <v>69.874617893576726</v>
      </c>
      <c r="M299" s="46">
        <v>37.815414212545129</v>
      </c>
      <c r="N299" s="46">
        <v>107.69003210612186</v>
      </c>
      <c r="P299" s="46">
        <v>60.088536949942437</v>
      </c>
      <c r="Q299" s="46">
        <v>37.555736538131299</v>
      </c>
      <c r="R299" s="46">
        <v>97.644273488073736</v>
      </c>
      <c r="T299" s="46">
        <f t="shared" si="98"/>
        <v>58.977212075213039</v>
      </c>
      <c r="U299" s="46">
        <f t="shared" si="99"/>
        <v>37.797018189395928</v>
      </c>
      <c r="V299" s="46">
        <f t="shared" si="93"/>
        <v>96.774230264608974</v>
      </c>
      <c r="X299" s="46">
        <f t="shared" si="89"/>
        <v>62.980122306244063</v>
      </c>
      <c r="Y299" s="46">
        <f t="shared" si="90"/>
        <v>37.722722980024123</v>
      </c>
      <c r="Z299" s="46">
        <f t="shared" si="91"/>
        <v>100.70284528626819</v>
      </c>
    </row>
    <row r="300" spans="2:26" ht="15">
      <c r="B300" s="47" t="s">
        <v>270</v>
      </c>
      <c r="C300" s="47" t="s">
        <v>1606</v>
      </c>
      <c r="D300" s="71">
        <f>IFERROR(VLOOKUP(B300,'1061(2023)'!$B$3:$I$297,8,0),0)</f>
        <v>8142480.1301043397</v>
      </c>
      <c r="E300" s="71">
        <f>IFERROR(VLOOKUP(B300,August!$A$6:$H$300,8,0),0)-F300</f>
        <v>4637372.4499999993</v>
      </c>
      <c r="F300" s="71">
        <f>IFERROR(VLOOKUP(B300,December!$A$6:$H$300,8,0),0)</f>
        <v>3037997.1</v>
      </c>
      <c r="H300" s="46">
        <v>56.184351634798212</v>
      </c>
      <c r="I300" s="46">
        <v>30.285256271004378</v>
      </c>
      <c r="J300" s="46">
        <v>86.46960790580259</v>
      </c>
      <c r="L300" s="46">
        <v>61.952055946776383</v>
      </c>
      <c r="M300" s="46">
        <v>37.505915922726395</v>
      </c>
      <c r="N300" s="46">
        <v>99.457971869502785</v>
      </c>
      <c r="P300" s="46">
        <v>54.933906708515401</v>
      </c>
      <c r="Q300" s="46">
        <v>36.765637197190053</v>
      </c>
      <c r="R300" s="46">
        <v>91.699543905705454</v>
      </c>
      <c r="T300" s="46">
        <f t="shared" si="98"/>
        <v>56.95282488752693</v>
      </c>
      <c r="U300" s="46">
        <f t="shared" si="99"/>
        <v>37.310463783238859</v>
      </c>
      <c r="V300" s="46">
        <f t="shared" si="93"/>
        <v>94.263288670765789</v>
      </c>
      <c r="X300" s="46">
        <f t="shared" si="89"/>
        <v>57.94626251427291</v>
      </c>
      <c r="Y300" s="46">
        <f t="shared" si="90"/>
        <v>37.1940056343851</v>
      </c>
      <c r="Z300" s="46">
        <f t="shared" si="91"/>
        <v>95.140268148658024</v>
      </c>
    </row>
    <row r="301" spans="2:26" ht="15">
      <c r="B301" s="57" t="s">
        <v>259</v>
      </c>
      <c r="C301" s="47" t="s">
        <v>506</v>
      </c>
      <c r="D301" s="71">
        <f>IFERROR(VLOOKUP(B301,'1061(2023)'!$B$3:$I$297,8,0),0)</f>
        <v>2543623.08007719</v>
      </c>
      <c r="E301" s="71">
        <f>IFERROR(VLOOKUP(B301,August!$A$6:$H$300,8,0),0)-F301</f>
        <v>1495658.8599999999</v>
      </c>
      <c r="F301" s="71">
        <f>IFERROR(VLOOKUP(B301,December!$A$6:$H$300,8,0),0)</f>
        <v>895733.71</v>
      </c>
      <c r="H301" s="46">
        <v>51.176722499999997</v>
      </c>
      <c r="I301" s="46">
        <v>20.540146499999999</v>
      </c>
      <c r="J301" s="46">
        <v>71.716869000000003</v>
      </c>
      <c r="L301" s="46">
        <v>62.078838501147402</v>
      </c>
      <c r="M301" s="46">
        <v>35.055743803386328</v>
      </c>
      <c r="N301" s="46">
        <v>97.134582304533723</v>
      </c>
      <c r="P301" s="46">
        <v>60.660114787347005</v>
      </c>
      <c r="Q301" s="46">
        <v>36.286856457053169</v>
      </c>
      <c r="R301" s="46">
        <v>96.946971244400174</v>
      </c>
      <c r="T301" s="46">
        <f t="shared" si="98"/>
        <v>58.80033373319651</v>
      </c>
      <c r="U301" s="46">
        <f t="shared" si="99"/>
        <v>35.214875860177273</v>
      </c>
      <c r="V301" s="46">
        <f t="shared" si="93"/>
        <v>94.015209593373783</v>
      </c>
      <c r="X301" s="46">
        <f t="shared" si="89"/>
        <v>60.51309567389697</v>
      </c>
      <c r="Y301" s="46">
        <f t="shared" si="90"/>
        <v>35.519158706872254</v>
      </c>
      <c r="Z301" s="46">
        <f t="shared" si="91"/>
        <v>96.032254380769231</v>
      </c>
    </row>
    <row r="302" spans="2:26" ht="15">
      <c r="B302" s="47" t="s">
        <v>268</v>
      </c>
      <c r="C302" s="47" t="s">
        <v>514</v>
      </c>
      <c r="D302" s="71">
        <f>IFERROR(VLOOKUP(B302,'1061(2023)'!$B$3:$I$297,8,0),0)</f>
        <v>2410073.8657128601</v>
      </c>
      <c r="E302" s="71">
        <f>IFERROR(VLOOKUP(B302,August!$A$6:$H$300,8,0),0)-F302</f>
        <v>1431741.45</v>
      </c>
      <c r="F302" s="71">
        <f>IFERROR(VLOOKUP(B302,December!$A$6:$H$300,8,0),0)</f>
        <v>878946.8</v>
      </c>
      <c r="H302" s="46">
        <v>61.308724385795529</v>
      </c>
      <c r="I302" s="46">
        <v>29.804989271537387</v>
      </c>
      <c r="J302" s="46">
        <v>91.113713657332909</v>
      </c>
      <c r="L302" s="46">
        <v>69.971233590033094</v>
      </c>
      <c r="M302" s="46">
        <v>39.112492463498242</v>
      </c>
      <c r="N302" s="46">
        <v>109.08372605353134</v>
      </c>
      <c r="P302" s="46">
        <v>59.144446754889735</v>
      </c>
      <c r="Q302" s="46">
        <v>38.058695644147349</v>
      </c>
      <c r="R302" s="46">
        <v>97.203142399037091</v>
      </c>
      <c r="T302" s="46">
        <f t="shared" si="98"/>
        <v>59.40653813017115</v>
      </c>
      <c r="U302" s="46">
        <f t="shared" si="99"/>
        <v>36.469703792253775</v>
      </c>
      <c r="V302" s="46">
        <f t="shared" si="93"/>
        <v>95.876241922424924</v>
      </c>
      <c r="X302" s="46">
        <f t="shared" si="89"/>
        <v>62.840739491697995</v>
      </c>
      <c r="Y302" s="46">
        <f t="shared" si="90"/>
        <v>37.880297299966458</v>
      </c>
      <c r="Z302" s="46">
        <f t="shared" si="91"/>
        <v>100.72103679166446</v>
      </c>
    </row>
    <row r="303" spans="2:26" ht="15">
      <c r="B303" s="49" t="s">
        <v>1607</v>
      </c>
      <c r="C303" s="45" t="s">
        <v>1608</v>
      </c>
      <c r="D303" s="72">
        <f>SUM(D289:D302)</f>
        <v>165642051.01640677</v>
      </c>
      <c r="E303" s="72">
        <f t="shared" ref="E303:F303" si="100">SUM(E289:E302)</f>
        <v>93220025.480000019</v>
      </c>
      <c r="F303" s="72">
        <f t="shared" si="100"/>
        <v>64289977.020000003</v>
      </c>
      <c r="G303" s="42"/>
      <c r="H303" s="50">
        <v>56.361532234589482</v>
      </c>
      <c r="I303" s="50">
        <v>30.497157018807737</v>
      </c>
      <c r="J303" s="50">
        <v>86.858689253397216</v>
      </c>
      <c r="K303" s="42"/>
      <c r="L303" s="50">
        <v>73.883878687476383</v>
      </c>
      <c r="M303" s="50">
        <v>40.829050900574948</v>
      </c>
      <c r="N303" s="50">
        <v>114.71292958805134</v>
      </c>
      <c r="O303" s="42"/>
      <c r="P303" s="50">
        <v>56.460061776764491</v>
      </c>
      <c r="Q303" s="50">
        <v>31.144042929169363</v>
      </c>
      <c r="R303" s="50">
        <v>87.60410470593385</v>
      </c>
      <c r="S303" s="42"/>
      <c r="T303" s="50">
        <f t="shared" si="98"/>
        <v>56.277995175733849</v>
      </c>
      <c r="U303" s="50">
        <f t="shared" si="99"/>
        <v>38.812594160423735</v>
      </c>
      <c r="V303" s="50">
        <f t="shared" si="93"/>
        <v>95.090589336157592</v>
      </c>
      <c r="W303" s="42"/>
      <c r="X303" s="50">
        <f t="shared" si="89"/>
        <v>62.207311879991572</v>
      </c>
      <c r="Y303" s="50">
        <f t="shared" si="90"/>
        <v>36.92856266338935</v>
      </c>
      <c r="Z303" s="50">
        <f t="shared" si="91"/>
        <v>99.135874543380922</v>
      </c>
    </row>
    <row r="304" spans="2:26" ht="15">
      <c r="B304" s="44" t="s">
        <v>1609</v>
      </c>
      <c r="C304" s="45"/>
      <c r="D304" s="71"/>
      <c r="E304" s="71"/>
      <c r="F304" s="71"/>
      <c r="H304" s="46"/>
      <c r="I304" s="46"/>
      <c r="J304" s="46"/>
      <c r="L304" s="46"/>
      <c r="M304" s="46"/>
      <c r="N304" s="46"/>
      <c r="P304" s="46"/>
      <c r="Q304" s="46"/>
      <c r="R304" s="46"/>
      <c r="T304" s="46"/>
      <c r="U304" s="46"/>
      <c r="V304" s="46"/>
      <c r="X304" s="46"/>
      <c r="Y304" s="46"/>
      <c r="Z304" s="46"/>
    </row>
    <row r="305" spans="2:26" ht="15">
      <c r="B305" s="47" t="s">
        <v>277</v>
      </c>
      <c r="C305" s="47" t="s">
        <v>519</v>
      </c>
      <c r="D305" s="71">
        <f>IFERROR(VLOOKUP(B305,'1061(2023)'!$B$3:$I$297,8,0),0)</f>
        <v>70498.134154319996</v>
      </c>
      <c r="E305" s="71">
        <f>IFERROR(VLOOKUP(B305,August!$A$6:$H$300,8,0),0)-F305</f>
        <v>49257.99</v>
      </c>
      <c r="F305" s="71">
        <f>IFERROR(VLOOKUP(B305,December!$A$6:$H$300,8,0),0)</f>
        <v>19633.54</v>
      </c>
      <c r="H305" s="46">
        <v>56.598755555555556</v>
      </c>
      <c r="I305" s="46">
        <v>23.576577777777779</v>
      </c>
      <c r="J305" s="46">
        <v>80.175333333333327</v>
      </c>
      <c r="L305" s="46">
        <v>123.44370268125182</v>
      </c>
      <c r="M305" s="46">
        <v>30.173005463451037</v>
      </c>
      <c r="N305" s="46">
        <v>153.61670814470287</v>
      </c>
      <c r="P305" s="46">
        <v>66.39036825121913</v>
      </c>
      <c r="Q305" s="46">
        <v>29.70393876621144</v>
      </c>
      <c r="R305" s="46">
        <v>96.094307017430566</v>
      </c>
      <c r="T305" s="46">
        <f t="shared" ref="T305:T317" si="101">IFERROR(IF(E305&gt;0,E305/D305*100,0),0)</f>
        <v>69.871338569293968</v>
      </c>
      <c r="U305" s="46">
        <f t="shared" ref="U305:U317" si="102">IFERROR(IF(F305&gt;0,F305/D305*100,0),0)</f>
        <v>27.84972997586333</v>
      </c>
      <c r="V305" s="46">
        <f t="shared" si="93"/>
        <v>97.721068545157294</v>
      </c>
      <c r="X305" s="46">
        <f t="shared" si="89"/>
        <v>86.56846983392164</v>
      </c>
      <c r="Y305" s="46">
        <f t="shared" si="90"/>
        <v>29.24222473517527</v>
      </c>
      <c r="Z305" s="46">
        <f t="shared" si="91"/>
        <v>115.81069456909692</v>
      </c>
    </row>
    <row r="306" spans="2:26" ht="15">
      <c r="B306" s="53" t="s">
        <v>52</v>
      </c>
      <c r="C306" s="47" t="s">
        <v>53</v>
      </c>
      <c r="D306" s="71">
        <f>IFERROR(VLOOKUP(B306,'1061(2023)'!$B$3:$I$297,8,0),0)</f>
        <v>976476.65691848996</v>
      </c>
      <c r="E306" s="71">
        <f>IFERROR(VLOOKUP(B306,August!$A$6:$H$300,8,0),0)-F306</f>
        <v>614509.93999999994</v>
      </c>
      <c r="F306" s="71">
        <f>IFERROR(VLOOKUP(B306,December!$A$6:$H$300,8,0),0)</f>
        <v>359491.52</v>
      </c>
      <c r="H306" s="46">
        <v>59.520472999999996</v>
      </c>
      <c r="I306" s="46">
        <v>30.148774</v>
      </c>
      <c r="J306" s="46">
        <v>89.669246999999999</v>
      </c>
      <c r="L306" s="46">
        <v>65.276885585674833</v>
      </c>
      <c r="M306" s="46">
        <v>37.455599195555564</v>
      </c>
      <c r="N306" s="46">
        <v>102.7324847812304</v>
      </c>
      <c r="P306" s="46">
        <v>63.679397275322913</v>
      </c>
      <c r="Q306" s="46">
        <v>37.693129783830628</v>
      </c>
      <c r="R306" s="46">
        <v>101.37252705915354</v>
      </c>
      <c r="T306" s="46">
        <f t="shared" si="101"/>
        <v>62.931349730288055</v>
      </c>
      <c r="U306" s="46">
        <f t="shared" si="102"/>
        <v>36.815167823311121</v>
      </c>
      <c r="V306" s="46">
        <f t="shared" si="93"/>
        <v>99.746517553599176</v>
      </c>
      <c r="X306" s="46">
        <f t="shared" si="89"/>
        <v>63.962544197095269</v>
      </c>
      <c r="Y306" s="46">
        <f t="shared" si="90"/>
        <v>37.321298934232438</v>
      </c>
      <c r="Z306" s="46">
        <f t="shared" si="91"/>
        <v>101.28384313132771</v>
      </c>
    </row>
    <row r="307" spans="2:26" ht="15">
      <c r="B307" s="47" t="s">
        <v>280</v>
      </c>
      <c r="C307" s="47" t="s">
        <v>522</v>
      </c>
      <c r="D307" s="71">
        <f>IFERROR(VLOOKUP(B307,'1061(2023)'!$B$3:$I$297,8,0),0)</f>
        <v>74740.279607250006</v>
      </c>
      <c r="E307" s="71">
        <f>IFERROR(VLOOKUP(B307,August!$A$6:$H$300,8,0),0)-F307</f>
        <v>39482.53</v>
      </c>
      <c r="F307" s="71">
        <f>IFERROR(VLOOKUP(B307,December!$A$6:$H$300,8,0),0)</f>
        <v>23003.360000000001</v>
      </c>
      <c r="H307" s="46">
        <v>51.276659999999993</v>
      </c>
      <c r="I307" s="46">
        <v>46.715319999999998</v>
      </c>
      <c r="J307" s="46">
        <v>97.991979999999984</v>
      </c>
      <c r="L307" s="46">
        <v>54.265796522627618</v>
      </c>
      <c r="M307" s="46">
        <v>47.780601729785921</v>
      </c>
      <c r="N307" s="46">
        <v>102.04639825241354</v>
      </c>
      <c r="P307" s="46">
        <v>54.865840223557747</v>
      </c>
      <c r="Q307" s="46">
        <v>46.742370643711801</v>
      </c>
      <c r="R307" s="46">
        <v>101.60821086726955</v>
      </c>
      <c r="T307" s="46">
        <f t="shared" si="101"/>
        <v>52.826307591402276</v>
      </c>
      <c r="U307" s="46">
        <f t="shared" si="102"/>
        <v>30.777728048221825</v>
      </c>
      <c r="V307" s="46">
        <f t="shared" si="93"/>
        <v>83.604035639624101</v>
      </c>
      <c r="X307" s="46">
        <f t="shared" si="89"/>
        <v>53.985981445862542</v>
      </c>
      <c r="Y307" s="46">
        <f t="shared" si="90"/>
        <v>41.766900140573178</v>
      </c>
      <c r="Z307" s="46">
        <f t="shared" si="91"/>
        <v>95.75288158643572</v>
      </c>
    </row>
    <row r="308" spans="2:26" ht="15">
      <c r="B308" s="54" t="s">
        <v>279</v>
      </c>
      <c r="C308" s="47" t="s">
        <v>521</v>
      </c>
      <c r="D308" s="71">
        <f>IFERROR(VLOOKUP(B308,'1061(2023)'!$B$3:$I$297,8,0),0)</f>
        <v>146458.01750295999</v>
      </c>
      <c r="E308" s="71">
        <f>IFERROR(VLOOKUP(B308,August!$A$6:$H$300,8,0),0)-F308</f>
        <v>96050.799999999988</v>
      </c>
      <c r="F308" s="71">
        <f>IFERROR(VLOOKUP(B308,December!$A$6:$H$300,8,0),0)</f>
        <v>52669.51</v>
      </c>
      <c r="H308" s="46">
        <v>60.145302631578943</v>
      </c>
      <c r="I308" s="46">
        <v>27.549914473684211</v>
      </c>
      <c r="J308" s="46">
        <v>87.695217105263154</v>
      </c>
      <c r="L308" s="46">
        <v>63.381349186850734</v>
      </c>
      <c r="M308" s="46">
        <v>35.591925793078573</v>
      </c>
      <c r="N308" s="46">
        <v>98.9732749799293</v>
      </c>
      <c r="P308" s="46">
        <v>67.228872404651668</v>
      </c>
      <c r="Q308" s="46">
        <v>35.730333939465893</v>
      </c>
      <c r="R308" s="46">
        <v>102.95920634411756</v>
      </c>
      <c r="T308" s="46">
        <f t="shared" si="101"/>
        <v>65.582479974548846</v>
      </c>
      <c r="U308" s="46">
        <f t="shared" si="102"/>
        <v>35.962189641776028</v>
      </c>
      <c r="V308" s="46">
        <f t="shared" si="93"/>
        <v>101.54466961632488</v>
      </c>
      <c r="X308" s="46">
        <f t="shared" si="89"/>
        <v>65.397567188683752</v>
      </c>
      <c r="Y308" s="46">
        <f t="shared" si="90"/>
        <v>35.761483124773498</v>
      </c>
      <c r="Z308" s="46">
        <f t="shared" si="91"/>
        <v>101.15905031345726</v>
      </c>
    </row>
    <row r="309" spans="2:26" ht="15">
      <c r="B309" s="47" t="s">
        <v>272</v>
      </c>
      <c r="C309" s="47" t="s">
        <v>515</v>
      </c>
      <c r="D309" s="71">
        <f>IFERROR(VLOOKUP(B309,'1061(2023)'!$B$3:$I$297,8,0),0)</f>
        <v>2119901.9624454998</v>
      </c>
      <c r="E309" s="71">
        <f>IFERROR(VLOOKUP(B309,August!$A$6:$H$300,8,0),0)-F309</f>
        <v>1334511.3999999999</v>
      </c>
      <c r="F309" s="71">
        <f>IFERROR(VLOOKUP(B309,December!$A$6:$H$300,8,0),0)</f>
        <v>631407.81999999995</v>
      </c>
      <c r="H309" s="46">
        <v>60.75353497253009</v>
      </c>
      <c r="I309" s="46">
        <v>34.345638402911064</v>
      </c>
      <c r="J309" s="46">
        <v>95.099173375441154</v>
      </c>
      <c r="L309" s="46">
        <v>65.566294955112213</v>
      </c>
      <c r="M309" s="46">
        <v>40.123289645920067</v>
      </c>
      <c r="N309" s="46">
        <v>105.68958460103228</v>
      </c>
      <c r="P309" s="46">
        <v>63.114820635066138</v>
      </c>
      <c r="Q309" s="46">
        <v>36.57445968537575</v>
      </c>
      <c r="R309" s="46">
        <v>99.689280320441895</v>
      </c>
      <c r="T309" s="46">
        <f t="shared" si="101"/>
        <v>62.951562083584257</v>
      </c>
      <c r="U309" s="46">
        <f t="shared" si="102"/>
        <v>29.784765106383198</v>
      </c>
      <c r="V309" s="46">
        <f t="shared" si="93"/>
        <v>92.736327189967454</v>
      </c>
      <c r="X309" s="46">
        <f t="shared" si="89"/>
        <v>63.877559224587543</v>
      </c>
      <c r="Y309" s="46">
        <f t="shared" si="90"/>
        <v>35.494171479226338</v>
      </c>
      <c r="Z309" s="46">
        <f t="shared" si="91"/>
        <v>99.371730703813867</v>
      </c>
    </row>
    <row r="310" spans="2:26" ht="15">
      <c r="B310" s="47" t="s">
        <v>274</v>
      </c>
      <c r="C310" s="47" t="s">
        <v>516</v>
      </c>
      <c r="D310" s="71">
        <f>IFERROR(VLOOKUP(B310,'1061(2023)'!$B$3:$I$297,8,0),0)</f>
        <v>248293.83190339999</v>
      </c>
      <c r="E310" s="71">
        <f>IFERROR(VLOOKUP(B310,August!$A$6:$H$300,8,0),0)-F310</f>
        <v>157261.84</v>
      </c>
      <c r="F310" s="71">
        <f>IFERROR(VLOOKUP(B310,December!$A$6:$H$300,8,0),0)</f>
        <v>93652.37</v>
      </c>
      <c r="H310" s="46">
        <v>61.102208000000005</v>
      </c>
      <c r="I310" s="46">
        <v>31.459680000000002</v>
      </c>
      <c r="J310" s="46">
        <v>92.56188800000001</v>
      </c>
      <c r="L310" s="46">
        <v>65.425664992511088</v>
      </c>
      <c r="M310" s="46">
        <v>38.258498574358562</v>
      </c>
      <c r="N310" s="46">
        <v>103.68416356686964</v>
      </c>
      <c r="P310" s="46">
        <v>62.921410840035186</v>
      </c>
      <c r="Q310" s="46">
        <v>35.862270161111354</v>
      </c>
      <c r="R310" s="46">
        <v>98.783681001146533</v>
      </c>
      <c r="T310" s="46">
        <f t="shared" si="101"/>
        <v>63.33699020811099</v>
      </c>
      <c r="U310" s="46">
        <f t="shared" si="102"/>
        <v>37.718363473658876</v>
      </c>
      <c r="V310" s="46">
        <f t="shared" si="93"/>
        <v>101.05535368176987</v>
      </c>
      <c r="X310" s="46">
        <f t="shared" si="89"/>
        <v>63.894688680219083</v>
      </c>
      <c r="Y310" s="46">
        <f t="shared" si="90"/>
        <v>37.279710736376266</v>
      </c>
      <c r="Z310" s="46">
        <f t="shared" si="91"/>
        <v>101.17439941659535</v>
      </c>
    </row>
    <row r="311" spans="2:26" ht="15">
      <c r="B311" s="47" t="s">
        <v>278</v>
      </c>
      <c r="C311" s="47" t="s">
        <v>520</v>
      </c>
      <c r="D311" s="71">
        <f>IFERROR(VLOOKUP(B311,'1061(2023)'!$B$3:$I$297,8,0),0)</f>
        <v>91688.866750000001</v>
      </c>
      <c r="E311" s="71">
        <f>IFERROR(VLOOKUP(B311,August!$A$6:$H$300,8,0),0)-F311</f>
        <v>59174.679999999993</v>
      </c>
      <c r="F311" s="71">
        <f>IFERROR(VLOOKUP(B311,December!$A$6:$H$300,8,0),0)</f>
        <v>26753.02</v>
      </c>
      <c r="H311" s="46">
        <v>59.895782608695647</v>
      </c>
      <c r="I311" s="46">
        <v>29.455750000000002</v>
      </c>
      <c r="J311" s="46">
        <v>89.351532608695649</v>
      </c>
      <c r="L311" s="46">
        <v>72.066145609359012</v>
      </c>
      <c r="M311" s="46">
        <v>37.020607593301989</v>
      </c>
      <c r="N311" s="46">
        <v>109.086753202661</v>
      </c>
      <c r="P311" s="46">
        <v>72.021548284310768</v>
      </c>
      <c r="Q311" s="46">
        <v>26.023196582280967</v>
      </c>
      <c r="R311" s="46">
        <v>98.044744866591742</v>
      </c>
      <c r="T311" s="46">
        <f t="shared" si="101"/>
        <v>64.538566237650656</v>
      </c>
      <c r="U311" s="46">
        <f t="shared" si="102"/>
        <v>29.178046308441257</v>
      </c>
      <c r="V311" s="46">
        <f t="shared" si="93"/>
        <v>93.716612546091909</v>
      </c>
      <c r="X311" s="46">
        <f t="shared" si="89"/>
        <v>69.542086710440145</v>
      </c>
      <c r="Y311" s="46">
        <f t="shared" si="90"/>
        <v>30.740616828008072</v>
      </c>
      <c r="Z311" s="46">
        <f t="shared" si="91"/>
        <v>100.28270353844823</v>
      </c>
    </row>
    <row r="312" spans="2:26" ht="15">
      <c r="B312" s="47" t="s">
        <v>273</v>
      </c>
      <c r="C312" s="47" t="s">
        <v>1610</v>
      </c>
      <c r="D312" s="71">
        <f>IFERROR(VLOOKUP(B312,'1061(2023)'!$B$3:$I$297,8,0),0)</f>
        <v>29002.93907733</v>
      </c>
      <c r="E312" s="71">
        <f>IFERROR(VLOOKUP(B312,August!$A$6:$H$300,8,0),0)-F312</f>
        <v>20862.599999999999</v>
      </c>
      <c r="F312" s="71">
        <f>IFERROR(VLOOKUP(B312,December!$A$6:$H$300,8,0),0)</f>
        <v>8380.82</v>
      </c>
      <c r="H312" s="46">
        <v>65.716999999999999</v>
      </c>
      <c r="I312" s="46">
        <v>26.240566666666666</v>
      </c>
      <c r="J312" s="46">
        <v>91.957566666666665</v>
      </c>
      <c r="L312" s="46">
        <v>71.83225844935734</v>
      </c>
      <c r="M312" s="46">
        <v>33.386488526647796</v>
      </c>
      <c r="N312" s="46">
        <v>105.21874697600514</v>
      </c>
      <c r="P312" s="46">
        <v>73.079830654096824</v>
      </c>
      <c r="Q312" s="46">
        <v>30.868274226913773</v>
      </c>
      <c r="R312" s="46">
        <v>103.94810488101059</v>
      </c>
      <c r="T312" s="46">
        <f t="shared" si="101"/>
        <v>71.932709800115205</v>
      </c>
      <c r="U312" s="46">
        <f t="shared" si="102"/>
        <v>28.896450727474114</v>
      </c>
      <c r="V312" s="46">
        <f t="shared" si="93"/>
        <v>100.82916052758932</v>
      </c>
      <c r="X312" s="46">
        <f t="shared" si="89"/>
        <v>72.281599634523118</v>
      </c>
      <c r="Y312" s="46">
        <f t="shared" si="90"/>
        <v>31.05040449367856</v>
      </c>
      <c r="Z312" s="46">
        <f t="shared" si="91"/>
        <v>103.33200412820167</v>
      </c>
    </row>
    <row r="313" spans="2:26" ht="15">
      <c r="B313" s="47" t="s">
        <v>271</v>
      </c>
      <c r="C313" s="47" t="s">
        <v>1611</v>
      </c>
      <c r="D313" s="71">
        <f>IFERROR(VLOOKUP(B313,'1061(2023)'!$B$3:$I$297,8,0),0)</f>
        <v>164590.89630824002</v>
      </c>
      <c r="E313" s="71">
        <f>IFERROR(VLOOKUP(B313,August!$A$6:$H$300,8,0),0)-F313</f>
        <v>109469.59999999999</v>
      </c>
      <c r="F313" s="71">
        <f>IFERROR(VLOOKUP(B313,December!$A$6:$H$300,8,0),0)</f>
        <v>55463.89</v>
      </c>
      <c r="H313" s="46">
        <v>59.319031999999993</v>
      </c>
      <c r="I313" s="46">
        <v>27.796496000000005</v>
      </c>
      <c r="J313" s="46">
        <v>87.115527999999998</v>
      </c>
      <c r="L313" s="46">
        <v>92.726204338929406</v>
      </c>
      <c r="M313" s="46">
        <v>36.485951984628372</v>
      </c>
      <c r="N313" s="46">
        <v>129.21215632355779</v>
      </c>
      <c r="P313" s="46">
        <v>67.559110356858341</v>
      </c>
      <c r="Q313" s="46">
        <v>33.903971273477794</v>
      </c>
      <c r="R313" s="46">
        <v>101.46308163033613</v>
      </c>
      <c r="T313" s="46">
        <f t="shared" si="101"/>
        <v>66.510118393783571</v>
      </c>
      <c r="U313" s="46">
        <f t="shared" si="102"/>
        <v>33.698030233779875</v>
      </c>
      <c r="V313" s="46">
        <f t="shared" si="93"/>
        <v>100.20814862756345</v>
      </c>
      <c r="X313" s="46">
        <f t="shared" si="89"/>
        <v>75.598477696523773</v>
      </c>
      <c r="Y313" s="46">
        <f t="shared" si="90"/>
        <v>34.695984497295349</v>
      </c>
      <c r="Z313" s="46">
        <f t="shared" si="91"/>
        <v>110.29446219381913</v>
      </c>
    </row>
    <row r="314" spans="2:26" ht="15">
      <c r="B314" s="47" t="s">
        <v>275</v>
      </c>
      <c r="C314" s="47" t="s">
        <v>517</v>
      </c>
      <c r="D314" s="71">
        <f>IFERROR(VLOOKUP(B314,'1061(2023)'!$B$3:$I$297,8,0),0)</f>
        <v>339227.14805162</v>
      </c>
      <c r="E314" s="71">
        <f>IFERROR(VLOOKUP(B314,August!$A$6:$H$300,8,0),0)-F314</f>
        <v>226476.82</v>
      </c>
      <c r="F314" s="71">
        <f>IFERROR(VLOOKUP(B314,December!$A$6:$H$300,8,0),0)</f>
        <v>109587.93</v>
      </c>
      <c r="H314" s="46">
        <v>62.072473867595825</v>
      </c>
      <c r="I314" s="46">
        <v>29.715296167247384</v>
      </c>
      <c r="J314" s="46">
        <v>91.787770034843206</v>
      </c>
      <c r="L314" s="46">
        <v>68.745915276392466</v>
      </c>
      <c r="M314" s="46">
        <v>37.186532791403799</v>
      </c>
      <c r="N314" s="46">
        <v>105.93244806779626</v>
      </c>
      <c r="P314" s="46">
        <v>67.4310261522335</v>
      </c>
      <c r="Q314" s="46">
        <v>28.268894240736437</v>
      </c>
      <c r="R314" s="46">
        <v>95.699920392969943</v>
      </c>
      <c r="T314" s="46">
        <f t="shared" si="101"/>
        <v>66.762587045520647</v>
      </c>
      <c r="U314" s="46">
        <f t="shared" si="102"/>
        <v>32.305176820141781</v>
      </c>
      <c r="V314" s="46">
        <f t="shared" si="93"/>
        <v>99.067763865662428</v>
      </c>
      <c r="X314" s="46">
        <f t="shared" si="89"/>
        <v>67.646509491382218</v>
      </c>
      <c r="Y314" s="46">
        <f t="shared" si="90"/>
        <v>32.58686795076067</v>
      </c>
      <c r="Z314" s="46">
        <f t="shared" si="91"/>
        <v>100.23337744214287</v>
      </c>
    </row>
    <row r="315" spans="2:26" ht="15">
      <c r="B315" s="47" t="s">
        <v>276</v>
      </c>
      <c r="C315" s="47" t="s">
        <v>518</v>
      </c>
      <c r="D315" s="71">
        <f>IFERROR(VLOOKUP(B315,'1061(2023)'!$B$3:$I$297,8,0),0)</f>
        <v>347781.93737904</v>
      </c>
      <c r="E315" s="71">
        <f>IFERROR(VLOOKUP(B315,August!$A$6:$H$300,8,0),0)-F315</f>
        <v>239681.03999999998</v>
      </c>
      <c r="F315" s="71">
        <f>IFERROR(VLOOKUP(B315,December!$A$6:$H$300,8,0),0)</f>
        <v>108506.14</v>
      </c>
      <c r="H315" s="46">
        <v>61.834903333333337</v>
      </c>
      <c r="I315" s="46">
        <v>24.200109999999999</v>
      </c>
      <c r="J315" s="46">
        <v>86.035013333333339</v>
      </c>
      <c r="L315" s="46">
        <v>88.035090554557669</v>
      </c>
      <c r="M315" s="46">
        <v>33.946905691486457</v>
      </c>
      <c r="N315" s="46">
        <v>121.98199624604413</v>
      </c>
      <c r="P315" s="46">
        <v>67.098821163222496</v>
      </c>
      <c r="Q315" s="46">
        <v>31.916190059131281</v>
      </c>
      <c r="R315" s="46">
        <v>99.015011222353777</v>
      </c>
      <c r="T315" s="46">
        <f t="shared" si="101"/>
        <v>68.917046643160432</v>
      </c>
      <c r="U315" s="46">
        <f t="shared" si="102"/>
        <v>31.199475400512682</v>
      </c>
      <c r="V315" s="46">
        <f t="shared" si="93"/>
        <v>100.11652204367311</v>
      </c>
      <c r="X315" s="46">
        <f t="shared" si="89"/>
        <v>74.683652786980204</v>
      </c>
      <c r="Y315" s="46">
        <f t="shared" si="90"/>
        <v>32.35419038371014</v>
      </c>
      <c r="Z315" s="46">
        <f t="shared" si="91"/>
        <v>107.03784317069034</v>
      </c>
    </row>
    <row r="316" spans="2:26" ht="15">
      <c r="B316" s="47" t="s">
        <v>54</v>
      </c>
      <c r="C316" s="47" t="s">
        <v>55</v>
      </c>
      <c r="D316" s="71">
        <f>IFERROR(VLOOKUP(B316,'1061(2023)'!$B$3:$I$297,8,0),0)</f>
        <v>998075.87992225995</v>
      </c>
      <c r="E316" s="71">
        <f>IFERROR(VLOOKUP(B316,August!$A$6:$H$300,8,0),0)-F316</f>
        <v>678430.83000000007</v>
      </c>
      <c r="F316" s="71">
        <f>IFERROR(VLOOKUP(B316,December!$A$6:$H$300,8,0),0)</f>
        <v>345598.17</v>
      </c>
      <c r="H316" s="46">
        <v>60.032868407635306</v>
      </c>
      <c r="I316" s="46">
        <v>29.276902016385314</v>
      </c>
      <c r="J316" s="46">
        <v>89.309770424020627</v>
      </c>
      <c r="L316" s="46">
        <v>71.36321450293832</v>
      </c>
      <c r="M316" s="46">
        <v>38.386091779242179</v>
      </c>
      <c r="N316" s="46">
        <v>109.7493062821805</v>
      </c>
      <c r="P316" s="46">
        <v>64.721214919783094</v>
      </c>
      <c r="Q316" s="46">
        <v>35.677873052996787</v>
      </c>
      <c r="R316" s="46">
        <v>100.39908797277988</v>
      </c>
      <c r="T316" s="46">
        <f t="shared" si="101"/>
        <v>67.973872893596322</v>
      </c>
      <c r="U316" s="46">
        <f t="shared" si="102"/>
        <v>34.626442433106249</v>
      </c>
      <c r="V316" s="46">
        <f t="shared" si="93"/>
        <v>102.60031532670257</v>
      </c>
      <c r="X316" s="46">
        <f t="shared" si="89"/>
        <v>68.019434105439245</v>
      </c>
      <c r="Y316" s="46">
        <f t="shared" si="90"/>
        <v>36.230135755115072</v>
      </c>
      <c r="Z316" s="46">
        <f t="shared" si="91"/>
        <v>104.24956986055433</v>
      </c>
    </row>
    <row r="317" spans="2:26" ht="15">
      <c r="B317" s="49" t="s">
        <v>1612</v>
      </c>
      <c r="C317" s="45" t="s">
        <v>1613</v>
      </c>
      <c r="D317" s="72">
        <f>SUM(D305:D316)</f>
        <v>5606736.5500204088</v>
      </c>
      <c r="E317" s="72">
        <f t="shared" ref="E317:F317" si="103">SUM(E305:E316)</f>
        <v>3625170.0700000003</v>
      </c>
      <c r="F317" s="72">
        <f t="shared" si="103"/>
        <v>1834148.0899999999</v>
      </c>
      <c r="G317" s="42"/>
      <c r="H317" s="50">
        <v>60.353617738901754</v>
      </c>
      <c r="I317" s="50">
        <v>31.009367355945816</v>
      </c>
      <c r="J317" s="50">
        <v>91.362985094847573</v>
      </c>
      <c r="K317" s="42"/>
      <c r="L317" s="50">
        <v>69.194896541640588</v>
      </c>
      <c r="M317" s="50">
        <v>38.279514531030493</v>
      </c>
      <c r="N317" s="50">
        <v>107.47441107267107</v>
      </c>
      <c r="O317" s="42"/>
      <c r="P317" s="50">
        <v>64.499485921432552</v>
      </c>
      <c r="Q317" s="50">
        <v>35.413071430294998</v>
      </c>
      <c r="R317" s="50">
        <v>99.912557351727543</v>
      </c>
      <c r="S317" s="42"/>
      <c r="T317" s="50">
        <f t="shared" si="101"/>
        <v>64.657399855657644</v>
      </c>
      <c r="U317" s="50">
        <f t="shared" si="102"/>
        <v>32.713291834504396</v>
      </c>
      <c r="V317" s="50">
        <f t="shared" si="93"/>
        <v>97.370691690162033</v>
      </c>
      <c r="W317" s="42"/>
      <c r="X317" s="50">
        <f t="shared" si="89"/>
        <v>66.117260772910257</v>
      </c>
      <c r="Y317" s="50">
        <f t="shared" si="90"/>
        <v>35.468625931943301</v>
      </c>
      <c r="Z317" s="50">
        <f t="shared" si="91"/>
        <v>101.58588670485354</v>
      </c>
    </row>
    <row r="318" spans="2:26" ht="15">
      <c r="B318" s="44" t="s">
        <v>1614</v>
      </c>
      <c r="C318" s="45"/>
      <c r="D318" s="72"/>
      <c r="E318" s="72"/>
      <c r="F318" s="72"/>
      <c r="H318" s="46"/>
      <c r="I318" s="46"/>
      <c r="J318" s="46"/>
      <c r="L318" s="46"/>
      <c r="M318" s="46"/>
      <c r="N318" s="46"/>
      <c r="P318" s="46"/>
      <c r="Q318" s="46"/>
      <c r="R318" s="46"/>
      <c r="T318" s="46"/>
      <c r="U318" s="46"/>
      <c r="V318" s="46"/>
      <c r="X318" s="46"/>
      <c r="Y318" s="46"/>
      <c r="Z318" s="46"/>
    </row>
    <row r="319" spans="2:26" ht="15">
      <c r="B319" s="47" t="s">
        <v>281</v>
      </c>
      <c r="C319" s="47" t="s">
        <v>523</v>
      </c>
      <c r="D319" s="71">
        <f>IFERROR(VLOOKUP(B319,'1061(2023)'!$B$3:$I$297,8,0),0)</f>
        <v>11702778.389432481</v>
      </c>
      <c r="E319" s="71">
        <f>IFERROR(VLOOKUP(B319,August!$A$6:$H$300,8,0),0)-F319</f>
        <v>6408912.2600000007</v>
      </c>
      <c r="F319" s="71">
        <f>IFERROR(VLOOKUP(B319,December!$A$6:$H$300,8,0),0)</f>
        <v>4790779.55</v>
      </c>
      <c r="H319" s="46">
        <v>53.480008620953832</v>
      </c>
      <c r="I319" s="46">
        <v>44.650621647679365</v>
      </c>
      <c r="J319" s="46">
        <v>98.130630268633197</v>
      </c>
      <c r="L319" s="46">
        <v>59.025197035965263</v>
      </c>
      <c r="M319" s="46">
        <v>44.782000007457015</v>
      </c>
      <c r="N319" s="46">
        <v>103.80719704342228</v>
      </c>
      <c r="P319" s="46">
        <v>54.958546816220419</v>
      </c>
      <c r="Q319" s="46">
        <v>39.553880053289717</v>
      </c>
      <c r="R319" s="46">
        <v>94.512426869510136</v>
      </c>
      <c r="T319" s="46">
        <f t="shared" ref="T319:T327" si="104">IFERROR(IF(E319&gt;0,E319/D319*100,0),0)</f>
        <v>54.764023095465944</v>
      </c>
      <c r="U319" s="46">
        <f t="shared" ref="U319:U327" si="105">IFERROR(IF(F319&gt;0,F319/D319*100,0),0)</f>
        <v>40.937112458064121</v>
      </c>
      <c r="V319" s="46">
        <f t="shared" si="93"/>
        <v>95.701135553530065</v>
      </c>
      <c r="X319" s="46">
        <f t="shared" si="89"/>
        <v>56.249255649217211</v>
      </c>
      <c r="Y319" s="46">
        <f t="shared" si="90"/>
        <v>41.757664172936948</v>
      </c>
      <c r="Z319" s="46">
        <f t="shared" si="91"/>
        <v>98.006919822154146</v>
      </c>
    </row>
    <row r="320" spans="2:26" ht="15">
      <c r="B320" s="47" t="s">
        <v>282</v>
      </c>
      <c r="C320" s="47" t="s">
        <v>524</v>
      </c>
      <c r="D320" s="71">
        <f>IFERROR(VLOOKUP(B320,'1061(2023)'!$B$3:$I$297,8,0),0)</f>
        <v>45792916.354560643</v>
      </c>
      <c r="E320" s="71">
        <f>IFERROR(VLOOKUP(B320,August!$A$6:$H$300,8,0),0)-F320</f>
        <v>24734158.000000004</v>
      </c>
      <c r="F320" s="71">
        <f>IFERROR(VLOOKUP(B320,December!$A$6:$H$300,8,0),0)</f>
        <v>18325666.129999999</v>
      </c>
      <c r="H320" s="46">
        <v>54.182519035934973</v>
      </c>
      <c r="I320" s="46">
        <v>44.679877604562748</v>
      </c>
      <c r="J320" s="46">
        <v>98.862396640497721</v>
      </c>
      <c r="L320" s="46">
        <v>58.662517169511396</v>
      </c>
      <c r="M320" s="46">
        <v>44.580439084566073</v>
      </c>
      <c r="N320" s="46">
        <v>103.24295625407747</v>
      </c>
      <c r="P320" s="46">
        <v>55.655293272986398</v>
      </c>
      <c r="Q320" s="46">
        <v>40.386018584724432</v>
      </c>
      <c r="R320" s="46">
        <v>96.041311857710838</v>
      </c>
      <c r="T320" s="46">
        <f t="shared" si="104"/>
        <v>54.01306570756693</v>
      </c>
      <c r="U320" s="46">
        <f t="shared" si="105"/>
        <v>40.018560923506016</v>
      </c>
      <c r="V320" s="46">
        <f t="shared" si="93"/>
        <v>94.031626631072953</v>
      </c>
      <c r="X320" s="46">
        <f t="shared" si="89"/>
        <v>56.110292050021577</v>
      </c>
      <c r="Y320" s="46">
        <f t="shared" si="90"/>
        <v>41.661672864265505</v>
      </c>
      <c r="Z320" s="46">
        <f t="shared" si="91"/>
        <v>97.771964914287082</v>
      </c>
    </row>
    <row r="321" spans="2:26" ht="15">
      <c r="B321" s="47" t="s">
        <v>283</v>
      </c>
      <c r="C321" s="47" t="s">
        <v>525</v>
      </c>
      <c r="D321" s="71">
        <f>IFERROR(VLOOKUP(B321,'1061(2023)'!$B$3:$I$297,8,0),0)</f>
        <v>19363925.634245761</v>
      </c>
      <c r="E321" s="71">
        <f>IFERROR(VLOOKUP(B321,August!$A$6:$H$300,8,0),0)-F321</f>
        <v>10582492.370000001</v>
      </c>
      <c r="F321" s="71">
        <f>IFERROR(VLOOKUP(B321,December!$A$6:$H$300,8,0),0)</f>
        <v>8016981.6799999997</v>
      </c>
      <c r="H321" s="46">
        <v>53.749449547960239</v>
      </c>
      <c r="I321" s="46">
        <v>44.913096959555368</v>
      </c>
      <c r="J321" s="46">
        <v>98.6625465075156</v>
      </c>
      <c r="L321" s="46">
        <v>58.779564947063648</v>
      </c>
      <c r="M321" s="46">
        <v>44.881026005128845</v>
      </c>
      <c r="N321" s="46">
        <v>103.66059095219249</v>
      </c>
      <c r="P321" s="46">
        <v>55.287842850076899</v>
      </c>
      <c r="Q321" s="46">
        <v>39.264157528233255</v>
      </c>
      <c r="R321" s="46">
        <v>94.552000378310154</v>
      </c>
      <c r="T321" s="46">
        <f t="shared" si="104"/>
        <v>54.650552630115989</v>
      </c>
      <c r="U321" s="46">
        <f t="shared" si="105"/>
        <v>41.401634314385589</v>
      </c>
      <c r="V321" s="46">
        <f t="shared" si="93"/>
        <v>96.052186944501585</v>
      </c>
      <c r="X321" s="46">
        <f t="shared" si="89"/>
        <v>56.239320142418848</v>
      </c>
      <c r="Y321" s="46">
        <f t="shared" si="90"/>
        <v>41.848939282582563</v>
      </c>
      <c r="Z321" s="46">
        <f t="shared" si="91"/>
        <v>98.088259425001411</v>
      </c>
    </row>
    <row r="322" spans="2:26" ht="15">
      <c r="B322" s="47" t="s">
        <v>284</v>
      </c>
      <c r="C322" s="47" t="s">
        <v>526</v>
      </c>
      <c r="D322" s="71">
        <f>IFERROR(VLOOKUP(B322,'1061(2023)'!$B$3:$I$297,8,0),0)</f>
        <v>29461269.955506101</v>
      </c>
      <c r="E322" s="71">
        <f>IFERROR(VLOOKUP(B322,August!$A$6:$H$300,8,0),0)-F322</f>
        <v>15961746.090000002</v>
      </c>
      <c r="F322" s="71">
        <f>IFERROR(VLOOKUP(B322,December!$A$6:$H$300,8,0),0)</f>
        <v>12051760.51</v>
      </c>
      <c r="H322" s="46">
        <v>53.49753739676941</v>
      </c>
      <c r="I322" s="46">
        <v>45.030330916327522</v>
      </c>
      <c r="J322" s="46">
        <v>98.527868313096931</v>
      </c>
      <c r="L322" s="46">
        <v>56.903794474563554</v>
      </c>
      <c r="M322" s="46">
        <v>44.913663723863266</v>
      </c>
      <c r="N322" s="46">
        <v>101.81745819842682</v>
      </c>
      <c r="P322" s="46">
        <v>54.7168041788793</v>
      </c>
      <c r="Q322" s="46">
        <v>42.01468475642524</v>
      </c>
      <c r="R322" s="46">
        <v>96.73148893530454</v>
      </c>
      <c r="T322" s="46">
        <f t="shared" si="104"/>
        <v>54.178744209283025</v>
      </c>
      <c r="U322" s="46">
        <f t="shared" si="105"/>
        <v>40.907131729898872</v>
      </c>
      <c r="V322" s="46">
        <f t="shared" si="93"/>
        <v>95.085875939181904</v>
      </c>
      <c r="X322" s="46">
        <f t="shared" si="89"/>
        <v>55.266447620908629</v>
      </c>
      <c r="Y322" s="46">
        <f t="shared" si="90"/>
        <v>42.611826736729121</v>
      </c>
      <c r="Z322" s="46">
        <f t="shared" si="91"/>
        <v>97.87827435763775</v>
      </c>
    </row>
    <row r="323" spans="2:26" ht="15">
      <c r="B323" s="47" t="s">
        <v>285</v>
      </c>
      <c r="C323" s="47" t="s">
        <v>527</v>
      </c>
      <c r="D323" s="71">
        <f>IFERROR(VLOOKUP(B323,'1061(2023)'!$B$3:$I$297,8,0),0)</f>
        <v>2074890.53253142</v>
      </c>
      <c r="E323" s="71">
        <f>IFERROR(VLOOKUP(B323,August!$A$6:$H$300,8,0),0)-F323</f>
        <v>1167154.98</v>
      </c>
      <c r="F323" s="71">
        <f>IFERROR(VLOOKUP(B323,December!$A$6:$H$300,8,0),0)</f>
        <v>780703.79</v>
      </c>
      <c r="H323" s="46">
        <v>55.190321872491467</v>
      </c>
      <c r="I323" s="46">
        <v>42.787587827588801</v>
      </c>
      <c r="J323" s="46">
        <v>97.977909700080261</v>
      </c>
      <c r="L323" s="46">
        <v>75.103086364072169</v>
      </c>
      <c r="M323" s="46">
        <v>42.617770536448205</v>
      </c>
      <c r="N323" s="46">
        <v>117.72085690052037</v>
      </c>
      <c r="P323" s="46">
        <v>55.280230421212629</v>
      </c>
      <c r="Q323" s="46">
        <v>30.03982558164045</v>
      </c>
      <c r="R323" s="46">
        <v>85.320056002853079</v>
      </c>
      <c r="T323" s="46">
        <f t="shared" si="104"/>
        <v>56.251400336577795</v>
      </c>
      <c r="U323" s="46">
        <f t="shared" si="105"/>
        <v>37.626264024999969</v>
      </c>
      <c r="V323" s="46">
        <f t="shared" si="93"/>
        <v>93.877664361577757</v>
      </c>
      <c r="X323" s="46">
        <f t="shared" si="89"/>
        <v>62.211572373954198</v>
      </c>
      <c r="Y323" s="46">
        <f t="shared" si="90"/>
        <v>36.761286714362875</v>
      </c>
      <c r="Z323" s="46">
        <f t="shared" si="91"/>
        <v>98.972859088317065</v>
      </c>
    </row>
    <row r="324" spans="2:26" ht="15">
      <c r="B324" s="47" t="s">
        <v>286</v>
      </c>
      <c r="C324" s="47" t="s">
        <v>528</v>
      </c>
      <c r="D324" s="71">
        <f>IFERROR(VLOOKUP(B324,'1061(2023)'!$B$3:$I$297,8,0),0)</f>
        <v>2507556.8362556398</v>
      </c>
      <c r="E324" s="71">
        <f>IFERROR(VLOOKUP(B324,August!$A$6:$H$300,8,0),0)-F324</f>
        <v>1404045.62</v>
      </c>
      <c r="F324" s="71">
        <f>IFERROR(VLOOKUP(B324,December!$A$6:$H$300,8,0),0)</f>
        <v>991866.75</v>
      </c>
      <c r="H324" s="46">
        <v>54.634437753777313</v>
      </c>
      <c r="I324" s="46">
        <v>44.435759467447447</v>
      </c>
      <c r="J324" s="46">
        <v>99.07019722122476</v>
      </c>
      <c r="L324" s="46">
        <v>57.272828304165046</v>
      </c>
      <c r="M324" s="46">
        <v>44.220309239082596</v>
      </c>
      <c r="N324" s="46">
        <v>101.49313754324764</v>
      </c>
      <c r="P324" s="46">
        <v>56.116638707388823</v>
      </c>
      <c r="Q324" s="46">
        <v>41.258853944914151</v>
      </c>
      <c r="R324" s="46">
        <v>97.375492652302967</v>
      </c>
      <c r="T324" s="46">
        <f t="shared" si="104"/>
        <v>55.992574114354419</v>
      </c>
      <c r="U324" s="46">
        <f t="shared" si="105"/>
        <v>39.555105418112305</v>
      </c>
      <c r="V324" s="46">
        <f t="shared" si="93"/>
        <v>95.547679532466731</v>
      </c>
      <c r="X324" s="46">
        <f t="shared" si="89"/>
        <v>56.460680375302765</v>
      </c>
      <c r="Y324" s="46">
        <f t="shared" si="90"/>
        <v>41.678089534036353</v>
      </c>
      <c r="Z324" s="46">
        <f t="shared" si="91"/>
        <v>98.138769909339132</v>
      </c>
    </row>
    <row r="325" spans="2:26" ht="15">
      <c r="B325" s="47" t="s">
        <v>287</v>
      </c>
      <c r="C325" s="47" t="s">
        <v>529</v>
      </c>
      <c r="D325" s="71">
        <f>IFERROR(VLOOKUP(B325,'1061(2023)'!$B$3:$I$297,8,0),0)</f>
        <v>4452907.4966094699</v>
      </c>
      <c r="E325" s="71">
        <f>IFERROR(VLOOKUP(B325,August!$A$6:$H$300,8,0),0)-F325</f>
        <v>2497756.4700000007</v>
      </c>
      <c r="F325" s="71">
        <f>IFERROR(VLOOKUP(B325,December!$A$6:$H$300,8,0),0)</f>
        <v>1730924.51</v>
      </c>
      <c r="H325" s="46">
        <v>54.787285244541394</v>
      </c>
      <c r="I325" s="46">
        <v>42.161870484244353</v>
      </c>
      <c r="J325" s="46">
        <v>96.94915572878574</v>
      </c>
      <c r="L325" s="46">
        <v>61.472317682573227</v>
      </c>
      <c r="M325" s="46">
        <v>42.338799297096088</v>
      </c>
      <c r="N325" s="46">
        <v>103.81111697966932</v>
      </c>
      <c r="P325" s="46">
        <v>56.178312254690169</v>
      </c>
      <c r="Q325" s="46">
        <v>36.044893234650743</v>
      </c>
      <c r="R325" s="46">
        <v>92.223205489340913</v>
      </c>
      <c r="T325" s="46">
        <f t="shared" si="104"/>
        <v>56.092709581365455</v>
      </c>
      <c r="U325" s="46">
        <f t="shared" si="105"/>
        <v>38.871782342614566</v>
      </c>
      <c r="V325" s="46">
        <f t="shared" si="93"/>
        <v>94.96449192398002</v>
      </c>
      <c r="X325" s="46">
        <f t="shared" si="89"/>
        <v>57.914446506209622</v>
      </c>
      <c r="Y325" s="46">
        <f t="shared" si="90"/>
        <v>39.085158291453801</v>
      </c>
      <c r="Z325" s="46">
        <f t="shared" si="91"/>
        <v>96.999604797663423</v>
      </c>
    </row>
    <row r="326" spans="2:26" ht="15">
      <c r="B326" s="47" t="s">
        <v>288</v>
      </c>
      <c r="C326" s="47" t="s">
        <v>530</v>
      </c>
      <c r="D326" s="71">
        <f>IFERROR(VLOOKUP(B326,'1061(2023)'!$B$3:$I$297,8,0),0)</f>
        <v>3828482.51506706</v>
      </c>
      <c r="E326" s="71">
        <f>IFERROR(VLOOKUP(B326,August!$A$6:$H$300,8,0),0)-F326</f>
        <v>2022881.06</v>
      </c>
      <c r="F326" s="71">
        <f>IFERROR(VLOOKUP(B326,December!$A$6:$H$300,8,0),0)</f>
        <v>1546916.19</v>
      </c>
      <c r="H326" s="46">
        <v>53.151966208162428</v>
      </c>
      <c r="I326" s="46">
        <v>43.636368096940991</v>
      </c>
      <c r="J326" s="46">
        <v>96.788334305103419</v>
      </c>
      <c r="L326" s="46">
        <v>59.549574261811301</v>
      </c>
      <c r="M326" s="46">
        <v>43.99648298880885</v>
      </c>
      <c r="N326" s="46">
        <v>103.54605725062015</v>
      </c>
      <c r="P326" s="46">
        <v>57.567733851777049</v>
      </c>
      <c r="Q326" s="46">
        <v>38.766432663194735</v>
      </c>
      <c r="R326" s="46">
        <v>96.334166514971784</v>
      </c>
      <c r="T326" s="46">
        <f t="shared" si="104"/>
        <v>52.837672682033052</v>
      </c>
      <c r="U326" s="46">
        <f t="shared" si="105"/>
        <v>40.405465714211417</v>
      </c>
      <c r="V326" s="46">
        <f t="shared" si="93"/>
        <v>93.243138396244461</v>
      </c>
      <c r="X326" s="46">
        <f t="shared" si="89"/>
        <v>56.651660265207134</v>
      </c>
      <c r="Y326" s="46">
        <f t="shared" si="90"/>
        <v>41.056127122071665</v>
      </c>
      <c r="Z326" s="46">
        <f t="shared" si="91"/>
        <v>97.707787387278813</v>
      </c>
    </row>
    <row r="327" spans="2:26" ht="15">
      <c r="B327" s="49" t="s">
        <v>1615</v>
      </c>
      <c r="C327" s="45" t="s">
        <v>1616</v>
      </c>
      <c r="D327" s="72">
        <f>SUM(D319:D326)</f>
        <v>119184727.71420857</v>
      </c>
      <c r="E327" s="72">
        <f t="shared" ref="E327:F327" si="106">SUM(E319:E326)</f>
        <v>64779146.850000009</v>
      </c>
      <c r="F327" s="72">
        <f t="shared" si="106"/>
        <v>48235599.109999992</v>
      </c>
      <c r="G327" s="42"/>
      <c r="H327" s="50">
        <v>53.881035712257422</v>
      </c>
      <c r="I327" s="50">
        <v>44.652155568530688</v>
      </c>
      <c r="J327" s="50">
        <v>98.533191280788117</v>
      </c>
      <c r="K327" s="42"/>
      <c r="L327" s="50">
        <v>58.603906917534452</v>
      </c>
      <c r="M327" s="50">
        <v>44.602236465769394</v>
      </c>
      <c r="N327" s="50">
        <v>103.20614338330384</v>
      </c>
      <c r="O327" s="42"/>
      <c r="P327" s="50">
        <v>55.377752319604227</v>
      </c>
      <c r="Q327" s="50">
        <v>40.152239201520878</v>
      </c>
      <c r="R327" s="50">
        <v>95.529991521125112</v>
      </c>
      <c r="S327" s="42"/>
      <c r="T327" s="50">
        <f t="shared" si="104"/>
        <v>54.351885591695137</v>
      </c>
      <c r="U327" s="50">
        <f t="shared" si="105"/>
        <v>40.471291947457793</v>
      </c>
      <c r="V327" s="50">
        <f t="shared" si="93"/>
        <v>94.823177539152937</v>
      </c>
      <c r="W327" s="42"/>
      <c r="X327" s="50">
        <f t="shared" si="89"/>
        <v>56.111181609611265</v>
      </c>
      <c r="Y327" s="50">
        <f t="shared" si="90"/>
        <v>41.741922538249355</v>
      </c>
      <c r="Z327" s="50">
        <f t="shared" si="91"/>
        <v>97.853104147860634</v>
      </c>
    </row>
    <row r="328" spans="2:26" ht="15">
      <c r="B328" s="51" t="s">
        <v>1617</v>
      </c>
      <c r="C328" s="45"/>
      <c r="D328" s="71"/>
      <c r="E328" s="71"/>
      <c r="F328" s="71"/>
      <c r="H328" s="46"/>
      <c r="I328" s="46"/>
      <c r="J328" s="46"/>
      <c r="L328" s="46"/>
      <c r="M328" s="46"/>
      <c r="N328" s="46"/>
      <c r="P328" s="46"/>
      <c r="Q328" s="46"/>
      <c r="R328" s="46"/>
      <c r="T328" s="46"/>
      <c r="U328" s="46"/>
      <c r="V328" s="46"/>
      <c r="X328" s="46"/>
      <c r="Y328" s="46"/>
      <c r="Z328" s="46"/>
    </row>
    <row r="329" spans="2:26" ht="15">
      <c r="B329" s="47" t="s">
        <v>290</v>
      </c>
      <c r="C329" s="47" t="s">
        <v>289</v>
      </c>
      <c r="D329" s="71">
        <f>IFERROR(VLOOKUP(B329,'1061(2023)'!$B$3:$I$297,8,0),0)</f>
        <v>920322.35997048998</v>
      </c>
      <c r="E329" s="71">
        <f>IFERROR(VLOOKUP(B329,August!$A$6:$H$300,8,0),0)-F329</f>
        <v>586726.08000000007</v>
      </c>
      <c r="F329" s="71">
        <f>IFERROR(VLOOKUP(B329,December!$A$6:$H$300,8,0),0)</f>
        <v>323830.84999999998</v>
      </c>
      <c r="H329" s="46">
        <v>53.806457372116348</v>
      </c>
      <c r="I329" s="46">
        <v>29.835364092276834</v>
      </c>
      <c r="J329" s="46">
        <v>83.641821464393189</v>
      </c>
      <c r="L329" s="46">
        <v>64.844552105757415</v>
      </c>
      <c r="M329" s="46">
        <v>31.852420545570904</v>
      </c>
      <c r="N329" s="46">
        <v>96.696972651328323</v>
      </c>
      <c r="P329" s="46">
        <v>65.29459159215844</v>
      </c>
      <c r="Q329" s="46">
        <v>33.071317850851663</v>
      </c>
      <c r="R329" s="46">
        <v>98.365909443010111</v>
      </c>
      <c r="T329" s="46">
        <f>IFERROR(IF(E329&gt;0,E329/D329*100,0),0)</f>
        <v>63.75223568607128</v>
      </c>
      <c r="U329" s="46">
        <f>IFERROR(IF(F329&gt;0,F329/D329*100,0),0)</f>
        <v>35.186676330496155</v>
      </c>
      <c r="V329" s="46">
        <f t="shared" ref="V329:V380" si="107">T329+U329</f>
        <v>98.938912016567429</v>
      </c>
      <c r="X329" s="46">
        <f t="shared" ref="X329:X380" si="108">AVERAGE(L329,P329,T329)</f>
        <v>64.630459794662386</v>
      </c>
      <c r="Y329" s="46">
        <f t="shared" ref="Y329:Y380" si="109">AVERAGE(M329,Q329,U329)</f>
        <v>33.37013824230624</v>
      </c>
      <c r="Z329" s="46">
        <f t="shared" ref="Z329:Z380" si="110">AVERAGE(N329,R329,V329)</f>
        <v>98.000598036968611</v>
      </c>
    </row>
    <row r="330" spans="2:26" ht="15">
      <c r="B330" s="49" t="s">
        <v>1618</v>
      </c>
      <c r="C330" s="45" t="s">
        <v>1619</v>
      </c>
      <c r="D330" s="72">
        <f>SUM(D329)</f>
        <v>920322.35997048998</v>
      </c>
      <c r="E330" s="72">
        <f t="shared" ref="E330:F330" si="111">SUM(E329)</f>
        <v>586726.08000000007</v>
      </c>
      <c r="F330" s="72">
        <f t="shared" si="111"/>
        <v>323830.84999999998</v>
      </c>
      <c r="G330" s="42"/>
      <c r="H330" s="50">
        <v>53.806457372116348</v>
      </c>
      <c r="I330" s="50">
        <v>29.835364092276834</v>
      </c>
      <c r="J330" s="50">
        <v>83.641821464393189</v>
      </c>
      <c r="K330" s="42"/>
      <c r="L330" s="50">
        <v>64.844552105757415</v>
      </c>
      <c r="M330" s="50">
        <v>31.852420545570904</v>
      </c>
      <c r="N330" s="50">
        <v>96.696972651328323</v>
      </c>
      <c r="O330" s="42"/>
      <c r="P330" s="50">
        <v>65.29459159215844</v>
      </c>
      <c r="Q330" s="50">
        <v>33.071317850851663</v>
      </c>
      <c r="R330" s="50">
        <v>98.365909443010111</v>
      </c>
      <c r="S330" s="42"/>
      <c r="T330" s="50">
        <f>IFERROR(IF(E330&gt;0,E330/D330*100,0),0)</f>
        <v>63.75223568607128</v>
      </c>
      <c r="U330" s="50">
        <f>IFERROR(IF(F330&gt;0,F330/D330*100,0),0)</f>
        <v>35.186676330496155</v>
      </c>
      <c r="V330" s="50">
        <f t="shared" si="107"/>
        <v>98.938912016567429</v>
      </c>
      <c r="W330" s="42"/>
      <c r="X330" s="50">
        <f t="shared" si="108"/>
        <v>64.630459794662386</v>
      </c>
      <c r="Y330" s="50">
        <f t="shared" si="109"/>
        <v>33.37013824230624</v>
      </c>
      <c r="Z330" s="50">
        <f t="shared" si="110"/>
        <v>98.000598036968611</v>
      </c>
    </row>
    <row r="331" spans="2:26" ht="15">
      <c r="B331" s="44" t="s">
        <v>1620</v>
      </c>
      <c r="C331" s="45"/>
      <c r="D331" s="71"/>
      <c r="E331" s="71"/>
      <c r="F331" s="71"/>
      <c r="H331" s="46"/>
      <c r="I331" s="46"/>
      <c r="J331" s="46"/>
      <c r="L331" s="46"/>
      <c r="M331" s="46"/>
      <c r="N331" s="46"/>
      <c r="P331" s="46"/>
      <c r="Q331" s="46"/>
      <c r="R331" s="46"/>
      <c r="T331" s="46"/>
      <c r="U331" s="46"/>
      <c r="V331" s="46"/>
      <c r="X331" s="46"/>
      <c r="Y331" s="46"/>
      <c r="Z331" s="46"/>
    </row>
    <row r="332" spans="2:26" ht="15">
      <c r="B332" s="47" t="s">
        <v>293</v>
      </c>
      <c r="C332" s="47" t="s">
        <v>531</v>
      </c>
      <c r="D332" s="71">
        <f>IFERROR(VLOOKUP(B332,'1061(2023)'!$B$3:$I$297,8,0),0)</f>
        <v>136872.4702142</v>
      </c>
      <c r="E332" s="71">
        <f>IFERROR(VLOOKUP(B332,August!$A$6:$H$300,8,0),0)-F332</f>
        <v>62749.590000000004</v>
      </c>
      <c r="F332" s="71">
        <f>IFERROR(VLOOKUP(B332,December!$A$6:$H$300,8,0),0)</f>
        <v>46040.46</v>
      </c>
      <c r="H332" s="46">
        <v>63.790452621900137</v>
      </c>
      <c r="I332" s="46">
        <v>39.223470637828804</v>
      </c>
      <c r="J332" s="46">
        <v>103.01392325972894</v>
      </c>
      <c r="L332" s="46">
        <v>44.705800350808971</v>
      </c>
      <c r="M332" s="46">
        <v>27.463773899557559</v>
      </c>
      <c r="N332" s="46">
        <v>72.169574250366537</v>
      </c>
      <c r="P332" s="46">
        <v>62.694557501876737</v>
      </c>
      <c r="Q332" s="46">
        <v>19.669613868572007</v>
      </c>
      <c r="R332" s="46">
        <v>82.364171370448744</v>
      </c>
      <c r="T332" s="46">
        <f t="shared" ref="T332:T339" si="112">IFERROR(IF(E332&gt;0,E332/D332*100,0),0)</f>
        <v>45.845296648624355</v>
      </c>
      <c r="U332" s="46">
        <f t="shared" ref="U332:U339" si="113">IFERROR(IF(F332&gt;0,F332/D332*100,0),0)</f>
        <v>33.637487456716826</v>
      </c>
      <c r="V332" s="46">
        <f t="shared" si="107"/>
        <v>79.482784105341182</v>
      </c>
      <c r="X332" s="46">
        <f t="shared" si="108"/>
        <v>51.081884833770026</v>
      </c>
      <c r="Y332" s="46">
        <f t="shared" si="109"/>
        <v>26.923625074948799</v>
      </c>
      <c r="Z332" s="46">
        <f t="shared" si="110"/>
        <v>78.005509908718821</v>
      </c>
    </row>
    <row r="333" spans="2:26" ht="15">
      <c r="B333" s="47" t="s">
        <v>292</v>
      </c>
      <c r="C333" s="47" t="s">
        <v>291</v>
      </c>
      <c r="D333" s="71">
        <f>IFERROR(VLOOKUP(B333,'1061(2023)'!$B$3:$I$297,8,0),0)</f>
        <v>11566888.6000946</v>
      </c>
      <c r="E333" s="71">
        <f>IFERROR(VLOOKUP(B333,August!$A$6:$H$300,8,0),0)-F333</f>
        <v>6898400.6399999997</v>
      </c>
      <c r="F333" s="71">
        <f>IFERROR(VLOOKUP(B333,December!$A$6:$H$300,8,0),0)</f>
        <v>4447346.78</v>
      </c>
      <c r="H333" s="46">
        <v>58.29312051915376</v>
      </c>
      <c r="I333" s="46">
        <v>40.901073681968612</v>
      </c>
      <c r="J333" s="46">
        <v>99.194194201122372</v>
      </c>
      <c r="L333" s="46">
        <v>49.104523116120788</v>
      </c>
      <c r="M333" s="46">
        <v>32.54387737847869</v>
      </c>
      <c r="N333" s="46">
        <v>81.648400494599485</v>
      </c>
      <c r="P333" s="46">
        <v>59.258397450454211</v>
      </c>
      <c r="Q333" s="46">
        <v>33.921496029115254</v>
      </c>
      <c r="R333" s="46">
        <v>93.179893479569472</v>
      </c>
      <c r="T333" s="46">
        <f t="shared" si="112"/>
        <v>59.639207037435995</v>
      </c>
      <c r="U333" s="46">
        <f t="shared" si="113"/>
        <v>38.44894624439997</v>
      </c>
      <c r="V333" s="46">
        <f t="shared" si="107"/>
        <v>98.088153281835957</v>
      </c>
      <c r="X333" s="46">
        <f t="shared" si="108"/>
        <v>56.000709201336996</v>
      </c>
      <c r="Y333" s="46">
        <f t="shared" si="109"/>
        <v>34.971439883997967</v>
      </c>
      <c r="Z333" s="46">
        <f t="shared" si="110"/>
        <v>90.972149085334976</v>
      </c>
    </row>
    <row r="334" spans="2:26" ht="15">
      <c r="B334" s="47" t="s">
        <v>294</v>
      </c>
      <c r="C334" s="47" t="s">
        <v>532</v>
      </c>
      <c r="D334" s="71">
        <f>IFERROR(VLOOKUP(B334,'1061(2023)'!$B$3:$I$297,8,0),0)</f>
        <v>4100000</v>
      </c>
      <c r="E334" s="71">
        <f>IFERROR(VLOOKUP(B334,August!$A$6:$H$300,8,0),0)-F334</f>
        <v>2382274.1100000003</v>
      </c>
      <c r="F334" s="71">
        <f>IFERROR(VLOOKUP(B334,December!$A$6:$H$300,8,0),0)</f>
        <v>1136142.26</v>
      </c>
      <c r="H334" s="46">
        <v>57.273787755102049</v>
      </c>
      <c r="I334" s="46">
        <v>42.283175918367348</v>
      </c>
      <c r="J334" s="46">
        <v>99.556963673469397</v>
      </c>
      <c r="L334" s="46">
        <v>62.535814693877548</v>
      </c>
      <c r="M334" s="46">
        <v>42.037697142857141</v>
      </c>
      <c r="N334" s="46">
        <v>104.5735118367347</v>
      </c>
      <c r="P334" s="46">
        <v>58.544773818181802</v>
      </c>
      <c r="Q334" s="46">
        <v>38.524440000000006</v>
      </c>
      <c r="R334" s="46">
        <v>97.069213818181808</v>
      </c>
      <c r="T334" s="46">
        <f t="shared" si="112"/>
        <v>58.104246585365857</v>
      </c>
      <c r="U334" s="46">
        <f t="shared" si="113"/>
        <v>27.71078682926829</v>
      </c>
      <c r="V334" s="46">
        <f t="shared" si="107"/>
        <v>85.815033414634144</v>
      </c>
      <c r="X334" s="46">
        <f t="shared" si="108"/>
        <v>59.7282783658084</v>
      </c>
      <c r="Y334" s="46">
        <f t="shared" si="109"/>
        <v>36.090974657375149</v>
      </c>
      <c r="Z334" s="46">
        <f t="shared" si="110"/>
        <v>95.819253023183549</v>
      </c>
    </row>
    <row r="335" spans="2:26" ht="15">
      <c r="B335" s="47" t="s">
        <v>298</v>
      </c>
      <c r="C335" s="47" t="s">
        <v>535</v>
      </c>
      <c r="D335" s="71">
        <f>IFERROR(VLOOKUP(B335,'1061(2023)'!$B$3:$I$297,8,0),0)</f>
        <v>734966</v>
      </c>
      <c r="E335" s="71">
        <f>IFERROR(VLOOKUP(B335,August!$A$6:$H$300,8,0),0)-F335</f>
        <v>398891.64</v>
      </c>
      <c r="F335" s="71">
        <f>IFERROR(VLOOKUP(B335,December!$A$6:$H$300,8,0),0)</f>
        <v>239245.11</v>
      </c>
      <c r="H335" s="46">
        <v>58.761175213721572</v>
      </c>
      <c r="I335" s="46">
        <v>41.175318168412943</v>
      </c>
      <c r="J335" s="46">
        <v>99.936493382134515</v>
      </c>
      <c r="L335" s="46">
        <v>66.411271198884066</v>
      </c>
      <c r="M335" s="46">
        <v>40.370925409294472</v>
      </c>
      <c r="N335" s="46">
        <v>106.78219660817854</v>
      </c>
      <c r="P335" s="46">
        <v>49.419597641251443</v>
      </c>
      <c r="Q335" s="46">
        <v>29.100879496466504</v>
      </c>
      <c r="R335" s="46">
        <v>78.520477137717947</v>
      </c>
      <c r="T335" s="46">
        <f t="shared" si="112"/>
        <v>54.27348203862492</v>
      </c>
      <c r="U335" s="46">
        <f t="shared" si="113"/>
        <v>32.551860902409089</v>
      </c>
      <c r="V335" s="46">
        <f t="shared" si="107"/>
        <v>86.825342941034009</v>
      </c>
      <c r="X335" s="46">
        <f t="shared" si="108"/>
        <v>56.70145029292015</v>
      </c>
      <c r="Y335" s="46">
        <f t="shared" si="109"/>
        <v>34.007888602723355</v>
      </c>
      <c r="Z335" s="46">
        <f t="shared" si="110"/>
        <v>90.709338895643498</v>
      </c>
    </row>
    <row r="336" spans="2:26" ht="15">
      <c r="B336" s="47" t="s">
        <v>295</v>
      </c>
      <c r="C336" s="47" t="s">
        <v>1621</v>
      </c>
      <c r="D336" s="71">
        <f>IFERROR(VLOOKUP(B336,'1061(2023)'!$B$3:$I$297,8,0),0)</f>
        <v>3336572</v>
      </c>
      <c r="E336" s="71">
        <f>IFERROR(VLOOKUP(B336,August!$A$6:$H$300,8,0),0)-F336</f>
        <v>1291564.0899999999</v>
      </c>
      <c r="F336" s="71">
        <f>IFERROR(VLOOKUP(B336,December!$A$6:$H$300,8,0),0)</f>
        <v>802695.16</v>
      </c>
      <c r="H336" s="46">
        <v>56.816747255188901</v>
      </c>
      <c r="I336" s="46">
        <v>42.887102540561024</v>
      </c>
      <c r="J336" s="46">
        <v>99.703849795749932</v>
      </c>
      <c r="L336" s="46">
        <v>47.900670315789476</v>
      </c>
      <c r="M336" s="46">
        <v>34.509898526315787</v>
      </c>
      <c r="N336" s="46">
        <v>82.410568842105263</v>
      </c>
      <c r="P336" s="46">
        <v>58.30223600361014</v>
      </c>
      <c r="Q336" s="46">
        <v>41.820448915089479</v>
      </c>
      <c r="R336" s="46">
        <v>100.12268491869962</v>
      </c>
      <c r="T336" s="46">
        <f t="shared" si="112"/>
        <v>38.709312731749826</v>
      </c>
      <c r="U336" s="46">
        <f t="shared" si="113"/>
        <v>24.057480551895779</v>
      </c>
      <c r="V336" s="46">
        <f t="shared" si="107"/>
        <v>62.766793283645605</v>
      </c>
      <c r="X336" s="46">
        <f t="shared" si="108"/>
        <v>48.304073017049809</v>
      </c>
      <c r="Y336" s="46">
        <f t="shared" si="109"/>
        <v>33.462609331100346</v>
      </c>
      <c r="Z336" s="46">
        <f t="shared" si="110"/>
        <v>81.766682348150155</v>
      </c>
    </row>
    <row r="337" spans="2:26" ht="15">
      <c r="B337" s="47" t="s">
        <v>296</v>
      </c>
      <c r="C337" s="47" t="s">
        <v>533</v>
      </c>
      <c r="D337" s="71">
        <f>IFERROR(VLOOKUP(B337,'1061(2023)'!$B$3:$I$297,8,0),0)</f>
        <v>731629.81675190001</v>
      </c>
      <c r="E337" s="71">
        <f>IFERROR(VLOOKUP(B337,August!$A$6:$H$300,8,0),0)-F337</f>
        <v>275302.78999999998</v>
      </c>
      <c r="F337" s="71">
        <f>IFERROR(VLOOKUP(B337,December!$A$6:$H$300,8,0),0)</f>
        <v>144667.75</v>
      </c>
      <c r="H337" s="46">
        <v>56.635106768919798</v>
      </c>
      <c r="I337" s="46">
        <v>31.26305909433621</v>
      </c>
      <c r="J337" s="46">
        <v>87.898165863256011</v>
      </c>
      <c r="L337" s="46">
        <v>38.713387975510898</v>
      </c>
      <c r="M337" s="46">
        <v>24.969531995184994</v>
      </c>
      <c r="N337" s="46">
        <v>63.682919970695892</v>
      </c>
      <c r="P337" s="46">
        <v>38.906029800872624</v>
      </c>
      <c r="Q337" s="46">
        <v>21.55590157032433</v>
      </c>
      <c r="R337" s="46">
        <v>60.461931371196954</v>
      </c>
      <c r="T337" s="46">
        <f t="shared" si="112"/>
        <v>37.628700156346525</v>
      </c>
      <c r="U337" s="46">
        <f t="shared" si="113"/>
        <v>19.773353503040418</v>
      </c>
      <c r="V337" s="46">
        <f t="shared" si="107"/>
        <v>57.402053659386944</v>
      </c>
      <c r="X337" s="46">
        <f t="shared" si="108"/>
        <v>38.416039310910016</v>
      </c>
      <c r="Y337" s="46">
        <f t="shared" si="109"/>
        <v>22.09959568951658</v>
      </c>
      <c r="Z337" s="46">
        <f t="shared" si="110"/>
        <v>60.515635000426592</v>
      </c>
    </row>
    <row r="338" spans="2:26" ht="15">
      <c r="B338" s="47" t="s">
        <v>297</v>
      </c>
      <c r="C338" s="47" t="s">
        <v>534</v>
      </c>
      <c r="D338" s="71">
        <f>IFERROR(VLOOKUP(B338,'1061(2023)'!$B$3:$I$297,8,0),0)</f>
        <v>685000</v>
      </c>
      <c r="E338" s="71">
        <f>IFERROR(VLOOKUP(B338,August!$A$6:$H$300,8,0),0)-F338</f>
        <v>441292.04</v>
      </c>
      <c r="F338" s="71">
        <f>IFERROR(VLOOKUP(B338,December!$A$6:$H$300,8,0),0)</f>
        <v>236884.32</v>
      </c>
      <c r="H338" s="46">
        <v>61.984938983050853</v>
      </c>
      <c r="I338" s="46">
        <v>37.228864406779664</v>
      </c>
      <c r="J338" s="46">
        <v>99.213803389830517</v>
      </c>
      <c r="L338" s="46">
        <v>70.968240677966094</v>
      </c>
      <c r="M338" s="46">
        <v>37.207210169491525</v>
      </c>
      <c r="N338" s="46">
        <v>108.17545084745763</v>
      </c>
      <c r="P338" s="46">
        <v>62.989429850746284</v>
      </c>
      <c r="Q338" s="46">
        <v>30.980277611940298</v>
      </c>
      <c r="R338" s="46">
        <v>93.969707462686586</v>
      </c>
      <c r="T338" s="46">
        <f t="shared" si="112"/>
        <v>64.422195620437947</v>
      </c>
      <c r="U338" s="46">
        <f t="shared" si="113"/>
        <v>34.581652554744522</v>
      </c>
      <c r="V338" s="46">
        <f t="shared" si="107"/>
        <v>99.003848175182469</v>
      </c>
      <c r="X338" s="46">
        <f t="shared" si="108"/>
        <v>66.126622049716772</v>
      </c>
      <c r="Y338" s="46">
        <f t="shared" si="109"/>
        <v>34.256380112058785</v>
      </c>
      <c r="Z338" s="46">
        <f t="shared" si="110"/>
        <v>100.38300216177556</v>
      </c>
    </row>
    <row r="339" spans="2:26" ht="15">
      <c r="B339" s="49" t="s">
        <v>1622</v>
      </c>
      <c r="C339" s="45" t="s">
        <v>1623</v>
      </c>
      <c r="D339" s="72">
        <f>SUM(D332:D338)</f>
        <v>21291928.887060698</v>
      </c>
      <c r="E339" s="72">
        <f t="shared" ref="E339:F339" si="114">SUM(E332:E338)</f>
        <v>11750474.899999999</v>
      </c>
      <c r="F339" s="72">
        <f t="shared" si="114"/>
        <v>7053021.8400000008</v>
      </c>
      <c r="G339" s="42"/>
      <c r="H339" s="50">
        <v>58.084647274541979</v>
      </c>
      <c r="I339" s="50">
        <v>40.946650197119553</v>
      </c>
      <c r="J339" s="50">
        <v>99.031297471661532</v>
      </c>
      <c r="K339" s="42"/>
      <c r="L339" s="50">
        <v>51.589369894835016</v>
      </c>
      <c r="M339" s="50">
        <v>34.170414014392648</v>
      </c>
      <c r="N339" s="50">
        <v>85.759783909227664</v>
      </c>
      <c r="O339" s="42"/>
      <c r="P339" s="50">
        <v>58.097025290909265</v>
      </c>
      <c r="Q339" s="50">
        <v>34.641657715663584</v>
      </c>
      <c r="R339" s="50">
        <v>92.738683006572842</v>
      </c>
      <c r="S339" s="42"/>
      <c r="T339" s="50">
        <f t="shared" si="112"/>
        <v>55.187460761908099</v>
      </c>
      <c r="U339" s="50">
        <f t="shared" si="113"/>
        <v>33.125330623690871</v>
      </c>
      <c r="V339" s="50">
        <f t="shared" si="107"/>
        <v>88.31279138559897</v>
      </c>
      <c r="W339" s="42"/>
      <c r="X339" s="50">
        <f t="shared" si="108"/>
        <v>54.957951982550789</v>
      </c>
      <c r="Y339" s="50">
        <f t="shared" si="109"/>
        <v>33.979134117915699</v>
      </c>
      <c r="Z339" s="50">
        <f t="shared" si="110"/>
        <v>88.937086100466502</v>
      </c>
    </row>
    <row r="340" spans="2:26" ht="15">
      <c r="B340" s="44" t="s">
        <v>1624</v>
      </c>
      <c r="C340" s="45"/>
      <c r="D340" s="71"/>
      <c r="E340" s="71"/>
      <c r="F340" s="71"/>
      <c r="H340" s="46"/>
      <c r="I340" s="46"/>
      <c r="J340" s="46"/>
      <c r="L340" s="46"/>
      <c r="M340" s="46"/>
      <c r="N340" s="46"/>
      <c r="P340" s="46"/>
      <c r="Q340" s="46"/>
      <c r="R340" s="46"/>
      <c r="T340" s="46"/>
      <c r="U340" s="46"/>
      <c r="V340" s="46"/>
      <c r="X340" s="46"/>
      <c r="Y340" s="46"/>
      <c r="Z340" s="46"/>
    </row>
    <row r="341" spans="2:26" ht="15">
      <c r="B341" s="47" t="s">
        <v>299</v>
      </c>
      <c r="C341" s="47" t="s">
        <v>536</v>
      </c>
      <c r="D341" s="71">
        <f>IFERROR(VLOOKUP(B341,'1061(2023)'!$B$3:$I$297,8,0),0)</f>
        <v>33494202.625573769</v>
      </c>
      <c r="E341" s="71">
        <f>IFERROR(VLOOKUP(B341,August!$A$6:$H$300,8,0),0)-F341</f>
        <v>18084403.299999997</v>
      </c>
      <c r="F341" s="71">
        <f>IFERROR(VLOOKUP(B341,December!$A$6:$H$300,8,0),0)</f>
        <v>14216142.689999999</v>
      </c>
      <c r="H341" s="46">
        <v>53.882259045907908</v>
      </c>
      <c r="I341" s="46">
        <v>45.952416019610695</v>
      </c>
      <c r="J341" s="46">
        <v>99.83467506551861</v>
      </c>
      <c r="L341" s="46">
        <v>55.469005425575247</v>
      </c>
      <c r="M341" s="46">
        <v>45.573793163806855</v>
      </c>
      <c r="N341" s="46">
        <v>101.0427985893821</v>
      </c>
      <c r="P341" s="46">
        <v>54.011787239813799</v>
      </c>
      <c r="Q341" s="46">
        <v>42.547428470895625</v>
      </c>
      <c r="R341" s="46">
        <v>96.559215710709424</v>
      </c>
      <c r="T341" s="46">
        <f t="shared" ref="T341:T348" si="115">IFERROR(IF(E341&gt;0,E341/D341*100,0),0)</f>
        <v>53.992637180119175</v>
      </c>
      <c r="U341" s="46">
        <f t="shared" ref="U341:U348" si="116">IFERROR(IF(F341&gt;0,F341/D341*100,0),0)</f>
        <v>42.443591952075835</v>
      </c>
      <c r="V341" s="46">
        <f t="shared" si="107"/>
        <v>96.43622913219501</v>
      </c>
      <c r="X341" s="46">
        <f t="shared" si="108"/>
        <v>54.491143281836081</v>
      </c>
      <c r="Y341" s="46">
        <f t="shared" si="109"/>
        <v>43.521604528926105</v>
      </c>
      <c r="Z341" s="46">
        <f t="shared" si="110"/>
        <v>98.012747810762178</v>
      </c>
    </row>
    <row r="342" spans="2:26" ht="15">
      <c r="B342" s="47" t="s">
        <v>300</v>
      </c>
      <c r="C342" s="47" t="s">
        <v>537</v>
      </c>
      <c r="D342" s="71">
        <f>IFERROR(VLOOKUP(B342,'1061(2023)'!$B$3:$I$297,8,0),0)</f>
        <v>10998929.271533201</v>
      </c>
      <c r="E342" s="71">
        <f>IFERROR(VLOOKUP(B342,August!$A$6:$H$300,8,0),0)-F342</f>
        <v>7599683.0199999996</v>
      </c>
      <c r="F342" s="71">
        <f>IFERROR(VLOOKUP(B342,December!$A$6:$H$300,8,0),0)</f>
        <v>3555971.34</v>
      </c>
      <c r="H342" s="46">
        <v>52.139509117251514</v>
      </c>
      <c r="I342" s="46">
        <v>36.539239650771968</v>
      </c>
      <c r="J342" s="46">
        <v>88.678748768023482</v>
      </c>
      <c r="L342" s="46">
        <v>32.282812431361371</v>
      </c>
      <c r="M342" s="46">
        <v>30.303761380739004</v>
      </c>
      <c r="N342" s="46">
        <v>62.586573812100376</v>
      </c>
      <c r="P342" s="46">
        <v>58.270801434822836</v>
      </c>
      <c r="Q342" s="46">
        <v>39.307330436031776</v>
      </c>
      <c r="R342" s="46">
        <v>97.578131870854605</v>
      </c>
      <c r="T342" s="46">
        <f t="shared" si="115"/>
        <v>69.09475306536487</v>
      </c>
      <c r="U342" s="46">
        <f t="shared" si="116"/>
        <v>32.33015916561407</v>
      </c>
      <c r="V342" s="46">
        <f t="shared" si="107"/>
        <v>101.42491223097895</v>
      </c>
      <c r="X342" s="46">
        <f t="shared" si="108"/>
        <v>53.216122310516361</v>
      </c>
      <c r="Y342" s="46">
        <f t="shared" si="109"/>
        <v>33.980416994128284</v>
      </c>
      <c r="Z342" s="46">
        <f t="shared" si="110"/>
        <v>87.196539304644645</v>
      </c>
    </row>
    <row r="343" spans="2:26" ht="15">
      <c r="B343" s="47" t="s">
        <v>301</v>
      </c>
      <c r="C343" s="47" t="s">
        <v>538</v>
      </c>
      <c r="D343" s="71">
        <f>IFERROR(VLOOKUP(B343,'1061(2023)'!$B$3:$I$297,8,0),0)</f>
        <v>6732058.0291339001</v>
      </c>
      <c r="E343" s="71">
        <f>IFERROR(VLOOKUP(B343,August!$A$6:$H$300,8,0),0)-F343</f>
        <v>3785655.7</v>
      </c>
      <c r="F343" s="71">
        <f>IFERROR(VLOOKUP(B343,December!$A$6:$H$300,8,0),0)</f>
        <v>2632865.17</v>
      </c>
      <c r="H343" s="46">
        <v>54.613908878578002</v>
      </c>
      <c r="I343" s="46">
        <v>45.14576434294176</v>
      </c>
      <c r="J343" s="46">
        <v>99.759673221519762</v>
      </c>
      <c r="L343" s="46">
        <v>57.25326489601288</v>
      </c>
      <c r="M343" s="46">
        <v>44.843155254902044</v>
      </c>
      <c r="N343" s="46">
        <v>102.09642015091492</v>
      </c>
      <c r="P343" s="46">
        <v>56.035465780573986</v>
      </c>
      <c r="Q343" s="46">
        <v>41.565012886526027</v>
      </c>
      <c r="R343" s="46">
        <v>97.60047866710002</v>
      </c>
      <c r="T343" s="46">
        <f t="shared" si="115"/>
        <v>56.233260076146976</v>
      </c>
      <c r="U343" s="46">
        <f t="shared" si="116"/>
        <v>39.109365347207593</v>
      </c>
      <c r="V343" s="46">
        <f t="shared" si="107"/>
        <v>95.342625423354576</v>
      </c>
      <c r="X343" s="46">
        <f t="shared" si="108"/>
        <v>56.507330250911281</v>
      </c>
      <c r="Y343" s="46">
        <f t="shared" si="109"/>
        <v>41.839177829545214</v>
      </c>
      <c r="Z343" s="46">
        <f t="shared" si="110"/>
        <v>98.346508080456502</v>
      </c>
    </row>
    <row r="344" spans="2:26" ht="15">
      <c r="B344" s="47" t="s">
        <v>302</v>
      </c>
      <c r="C344" s="47" t="s">
        <v>539</v>
      </c>
      <c r="D344" s="71">
        <f>IFERROR(VLOOKUP(B344,'1061(2023)'!$B$3:$I$297,8,0),0)</f>
        <v>7599593.6119018001</v>
      </c>
      <c r="E344" s="71">
        <f>IFERROR(VLOOKUP(B344,August!$A$6:$H$300,8,0),0)-F344</f>
        <v>4174137.1799999997</v>
      </c>
      <c r="F344" s="71">
        <f>IFERROR(VLOOKUP(B344,December!$A$6:$H$300,8,0),0)</f>
        <v>3227297.34</v>
      </c>
      <c r="H344" s="46">
        <v>55.057822156862755</v>
      </c>
      <c r="I344" s="46">
        <v>46.146020392156863</v>
      </c>
      <c r="J344" s="46">
        <v>101.20384254901961</v>
      </c>
      <c r="L344" s="46">
        <v>72.605245546981749</v>
      </c>
      <c r="M344" s="46">
        <v>46.00416611763098</v>
      </c>
      <c r="N344" s="46">
        <v>118.60941166461274</v>
      </c>
      <c r="P344" s="46">
        <v>55.262020217294648</v>
      </c>
      <c r="Q344" s="46">
        <v>41.990765109474111</v>
      </c>
      <c r="R344" s="46">
        <v>97.252785326768759</v>
      </c>
      <c r="T344" s="46">
        <f t="shared" si="115"/>
        <v>54.925794630160766</v>
      </c>
      <c r="U344" s="46">
        <f t="shared" si="116"/>
        <v>42.46670946911815</v>
      </c>
      <c r="V344" s="46">
        <f t="shared" si="107"/>
        <v>97.392504099278909</v>
      </c>
      <c r="X344" s="46">
        <f t="shared" si="108"/>
        <v>60.931020131479052</v>
      </c>
      <c r="Y344" s="46">
        <f t="shared" si="109"/>
        <v>43.48721356540775</v>
      </c>
      <c r="Z344" s="46">
        <f t="shared" si="110"/>
        <v>104.41823369688682</v>
      </c>
    </row>
    <row r="345" spans="2:26" ht="15">
      <c r="B345" s="47" t="s">
        <v>303</v>
      </c>
      <c r="C345" s="47" t="s">
        <v>540</v>
      </c>
      <c r="D345" s="71">
        <f>IFERROR(VLOOKUP(B345,'1061(2023)'!$B$3:$I$297,8,0),0)</f>
        <v>4525059.9221097603</v>
      </c>
      <c r="E345" s="71">
        <f>IFERROR(VLOOKUP(B345,August!$A$6:$H$300,8,0),0)-F345</f>
        <v>2481545.46</v>
      </c>
      <c r="F345" s="71">
        <f>IFERROR(VLOOKUP(B345,December!$A$6:$H$300,8,0),0)</f>
        <v>1904628.96</v>
      </c>
      <c r="H345" s="46">
        <v>54.690530206592157</v>
      </c>
      <c r="I345" s="46">
        <v>45.740078425268329</v>
      </c>
      <c r="J345" s="46">
        <v>100.43060863186048</v>
      </c>
      <c r="L345" s="46">
        <v>51.939034414810394</v>
      </c>
      <c r="M345" s="46">
        <v>38.937059586859988</v>
      </c>
      <c r="N345" s="46">
        <v>90.876094001670381</v>
      </c>
      <c r="P345" s="46">
        <v>55.234602101958743</v>
      </c>
      <c r="Q345" s="46">
        <v>42.016440436419664</v>
      </c>
      <c r="R345" s="46">
        <v>97.251042538378414</v>
      </c>
      <c r="T345" s="46">
        <f t="shared" si="115"/>
        <v>54.840057429405398</v>
      </c>
      <c r="U345" s="46">
        <f t="shared" si="116"/>
        <v>42.090690350725509</v>
      </c>
      <c r="V345" s="46">
        <f t="shared" si="107"/>
        <v>96.930747780130901</v>
      </c>
      <c r="X345" s="46">
        <f t="shared" si="108"/>
        <v>54.004564648724845</v>
      </c>
      <c r="Y345" s="46">
        <f t="shared" si="109"/>
        <v>41.014730124668382</v>
      </c>
      <c r="Z345" s="46">
        <f t="shared" si="110"/>
        <v>95.019294773393241</v>
      </c>
    </row>
    <row r="346" spans="2:26" ht="15">
      <c r="B346" s="47" t="s">
        <v>304</v>
      </c>
      <c r="C346" s="47" t="s">
        <v>541</v>
      </c>
      <c r="D346" s="71">
        <f>IFERROR(VLOOKUP(B346,'1061(2023)'!$B$3:$I$297,8,0),0)</f>
        <v>2582086.5323464</v>
      </c>
      <c r="E346" s="71">
        <f>IFERROR(VLOOKUP(B346,August!$A$6:$H$300,8,0),0)-F346</f>
        <v>1425177.46</v>
      </c>
      <c r="F346" s="71">
        <f>IFERROR(VLOOKUP(B346,December!$A$6:$H$300,8,0),0)</f>
        <v>1035177.58</v>
      </c>
      <c r="H346" s="46">
        <v>53.877045500000008</v>
      </c>
      <c r="I346" s="46">
        <v>45.699601000000001</v>
      </c>
      <c r="J346" s="46">
        <v>99.57664650000001</v>
      </c>
      <c r="L346" s="46">
        <v>86.781883041549477</v>
      </c>
      <c r="M346" s="46">
        <v>45.584970125733456</v>
      </c>
      <c r="N346" s="46">
        <v>132.36685316728293</v>
      </c>
      <c r="P346" s="46">
        <v>55.775064747649672</v>
      </c>
      <c r="Q346" s="46">
        <v>58.383311671294194</v>
      </c>
      <c r="R346" s="46">
        <v>114.15837641894387</v>
      </c>
      <c r="T346" s="46">
        <f t="shared" si="115"/>
        <v>55.194798553281224</v>
      </c>
      <c r="U346" s="46">
        <f t="shared" si="116"/>
        <v>40.090739292897013</v>
      </c>
      <c r="V346" s="46">
        <f t="shared" si="107"/>
        <v>95.285537846178244</v>
      </c>
      <c r="X346" s="46">
        <f t="shared" si="108"/>
        <v>65.917248780826796</v>
      </c>
      <c r="Y346" s="46">
        <f t="shared" si="109"/>
        <v>48.019673696641554</v>
      </c>
      <c r="Z346" s="46">
        <f t="shared" si="110"/>
        <v>113.93692247746834</v>
      </c>
    </row>
    <row r="347" spans="2:26" ht="15">
      <c r="B347" s="47" t="s">
        <v>305</v>
      </c>
      <c r="C347" s="47" t="s">
        <v>542</v>
      </c>
      <c r="D347" s="71">
        <f>IFERROR(VLOOKUP(B347,'1061(2023)'!$B$3:$I$297,8,0),0)</f>
        <v>5109984.2649503099</v>
      </c>
      <c r="E347" s="71">
        <f>IFERROR(VLOOKUP(B347,August!$A$6:$H$300,8,0),0)-F347</f>
        <v>2923720.57</v>
      </c>
      <c r="F347" s="71">
        <f>IFERROR(VLOOKUP(B347,December!$A$6:$H$300,8,0),0)</f>
        <v>1987430.35</v>
      </c>
      <c r="H347" s="46">
        <v>55.579900105572932</v>
      </c>
      <c r="I347" s="46">
        <v>43.230676129203317</v>
      </c>
      <c r="J347" s="46">
        <v>98.810576234776249</v>
      </c>
      <c r="L347" s="46">
        <v>57.961689163251343</v>
      </c>
      <c r="M347" s="46">
        <v>43.78930063935978</v>
      </c>
      <c r="N347" s="46">
        <v>101.75098980261112</v>
      </c>
      <c r="P347" s="46">
        <v>58.336072777306157</v>
      </c>
      <c r="Q347" s="46">
        <v>39.445872992161938</v>
      </c>
      <c r="R347" s="46">
        <v>97.781945769468095</v>
      </c>
      <c r="T347" s="46">
        <f t="shared" si="115"/>
        <v>57.215842914702797</v>
      </c>
      <c r="U347" s="46">
        <f t="shared" si="116"/>
        <v>38.893081601677423</v>
      </c>
      <c r="V347" s="46">
        <f t="shared" si="107"/>
        <v>96.108924516380227</v>
      </c>
      <c r="X347" s="46">
        <f t="shared" si="108"/>
        <v>57.837868285086763</v>
      </c>
      <c r="Y347" s="46">
        <f t="shared" si="109"/>
        <v>40.70941841106638</v>
      </c>
      <c r="Z347" s="46">
        <f t="shared" si="110"/>
        <v>98.547286696153151</v>
      </c>
    </row>
    <row r="348" spans="2:26" ht="15">
      <c r="B348" s="49" t="s">
        <v>1625</v>
      </c>
      <c r="C348" s="45" t="s">
        <v>1626</v>
      </c>
      <c r="D348" s="72">
        <f>SUM(D341:D347)</f>
        <v>71041914.257549137</v>
      </c>
      <c r="E348" s="72">
        <f t="shared" ref="E348:F348" si="117">SUM(E341:E347)</f>
        <v>40474322.689999998</v>
      </c>
      <c r="F348" s="72">
        <f t="shared" si="117"/>
        <v>28559513.430000003</v>
      </c>
      <c r="G348" s="42"/>
      <c r="H348" s="50">
        <v>53.862521745653048</v>
      </c>
      <c r="I348" s="50">
        <v>43.781352129130383</v>
      </c>
      <c r="J348" s="50">
        <v>97.643873874783424</v>
      </c>
      <c r="K348" s="42"/>
      <c r="L348" s="50">
        <v>52.48312974609172</v>
      </c>
      <c r="M348" s="50">
        <v>41.491320442615667</v>
      </c>
      <c r="N348" s="50">
        <v>93.97445018870738</v>
      </c>
      <c r="O348" s="42"/>
      <c r="P348" s="50">
        <v>55.364817802001951</v>
      </c>
      <c r="Q348" s="50">
        <v>42.279100273160338</v>
      </c>
      <c r="R348" s="50">
        <v>97.64391807516229</v>
      </c>
      <c r="S348" s="42"/>
      <c r="T348" s="50">
        <f t="shared" si="115"/>
        <v>56.972455082316522</v>
      </c>
      <c r="U348" s="50">
        <f t="shared" si="116"/>
        <v>40.200934516576851</v>
      </c>
      <c r="V348" s="50">
        <f t="shared" si="107"/>
        <v>97.17338959889338</v>
      </c>
      <c r="W348" s="42"/>
      <c r="X348" s="50">
        <f t="shared" si="108"/>
        <v>54.940134210136733</v>
      </c>
      <c r="Y348" s="50">
        <f t="shared" si="109"/>
        <v>41.32378507745095</v>
      </c>
      <c r="Z348" s="50">
        <f t="shared" si="110"/>
        <v>96.263919287587683</v>
      </c>
    </row>
    <row r="349" spans="2:26" ht="15">
      <c r="B349" s="51" t="s">
        <v>1627</v>
      </c>
      <c r="C349" s="45"/>
      <c r="D349" s="71"/>
      <c r="E349" s="71"/>
      <c r="F349" s="71"/>
      <c r="H349" s="46"/>
      <c r="I349" s="46"/>
      <c r="J349" s="46"/>
      <c r="L349" s="46"/>
      <c r="M349" s="46"/>
      <c r="N349" s="46"/>
      <c r="P349" s="46"/>
      <c r="Q349" s="46"/>
      <c r="R349" s="46"/>
      <c r="T349" s="46"/>
      <c r="U349" s="46"/>
      <c r="V349" s="46"/>
      <c r="X349" s="46"/>
      <c r="Y349" s="46"/>
      <c r="Z349" s="46"/>
    </row>
    <row r="350" spans="2:26" ht="15">
      <c r="B350" s="47" t="s">
        <v>307</v>
      </c>
      <c r="C350" s="47" t="s">
        <v>1628</v>
      </c>
      <c r="D350" s="71">
        <f>IFERROR(VLOOKUP(B350,'1061(2023)'!$B$3:$I$297,8,0),0)</f>
        <v>241145</v>
      </c>
      <c r="E350" s="71">
        <f>IFERROR(VLOOKUP(B350,August!$A$6:$H$300,8,0),0)-F350</f>
        <v>147911.06</v>
      </c>
      <c r="F350" s="71">
        <f>IFERROR(VLOOKUP(B350,December!$A$6:$H$300,8,0),0)</f>
        <v>79841.19</v>
      </c>
      <c r="H350" s="46">
        <v>65.627113285419853</v>
      </c>
      <c r="I350" s="46">
        <v>28.28048503952299</v>
      </c>
      <c r="J350" s="46">
        <v>93.907598324942839</v>
      </c>
      <c r="L350" s="46">
        <v>77.332705490573517</v>
      </c>
      <c r="M350" s="46">
        <v>40.012222268145933</v>
      </c>
      <c r="N350" s="46">
        <v>117.34492775871945</v>
      </c>
      <c r="P350" s="46">
        <v>61.595263544809619</v>
      </c>
      <c r="Q350" s="46">
        <v>33.277674798287983</v>
      </c>
      <c r="R350" s="46">
        <v>94.872938343097601</v>
      </c>
      <c r="T350" s="46">
        <f t="shared" ref="T350:T363" si="118">IFERROR(IF(E350&gt;0,E350/D350*100,0),0)</f>
        <v>61.336979825416236</v>
      </c>
      <c r="U350" s="46">
        <f t="shared" ref="U350:U363" si="119">IFERROR(IF(F350&gt;0,F350/D350*100,0),0)</f>
        <v>33.109204005888579</v>
      </c>
      <c r="V350" s="46">
        <f t="shared" si="107"/>
        <v>94.446183831304808</v>
      </c>
      <c r="X350" s="46">
        <f t="shared" si="108"/>
        <v>66.754982953599793</v>
      </c>
      <c r="Y350" s="46">
        <f t="shared" si="109"/>
        <v>35.466367024107505</v>
      </c>
      <c r="Z350" s="46">
        <f t="shared" si="110"/>
        <v>102.22134997770729</v>
      </c>
    </row>
    <row r="351" spans="2:26" ht="15">
      <c r="B351" s="47" t="s">
        <v>316</v>
      </c>
      <c r="C351" s="47" t="s">
        <v>550</v>
      </c>
      <c r="D351" s="71">
        <f>IFERROR(VLOOKUP(B351,'1061(2023)'!$B$3:$I$297,8,0),0)</f>
        <v>132000</v>
      </c>
      <c r="E351" s="71">
        <f>IFERROR(VLOOKUP(B351,August!$A$6:$H$300,8,0),0)-F351</f>
        <v>100669.4</v>
      </c>
      <c r="F351" s="71">
        <f>IFERROR(VLOOKUP(B351,December!$A$6:$H$300,8,0),0)</f>
        <v>28130.29</v>
      </c>
      <c r="H351" s="46">
        <v>76.781258823529413</v>
      </c>
      <c r="I351" s="46">
        <v>15.979082352941177</v>
      </c>
      <c r="J351" s="46">
        <v>92.76034117647059</v>
      </c>
      <c r="L351" s="46">
        <v>83.45915294117647</v>
      </c>
      <c r="M351" s="46">
        <v>23.62624705882353</v>
      </c>
      <c r="N351" s="46">
        <v>107.08539999999999</v>
      </c>
      <c r="P351" s="46">
        <v>76.512438461538451</v>
      </c>
      <c r="Q351" s="46">
        <v>13.901946153846154</v>
      </c>
      <c r="R351" s="46">
        <v>90.414384615384606</v>
      </c>
      <c r="T351" s="46">
        <f t="shared" si="118"/>
        <v>76.264696969696971</v>
      </c>
      <c r="U351" s="46">
        <f t="shared" si="119"/>
        <v>21.310825757575756</v>
      </c>
      <c r="V351" s="46">
        <f t="shared" si="107"/>
        <v>97.575522727272727</v>
      </c>
      <c r="X351" s="46">
        <f t="shared" si="108"/>
        <v>78.745429457470621</v>
      </c>
      <c r="Y351" s="46">
        <f t="shared" si="109"/>
        <v>19.613006323415146</v>
      </c>
      <c r="Z351" s="46">
        <f t="shared" si="110"/>
        <v>98.35843578088577</v>
      </c>
    </row>
    <row r="352" spans="2:26" ht="15">
      <c r="B352" s="47" t="s">
        <v>308</v>
      </c>
      <c r="C352" s="47" t="s">
        <v>544</v>
      </c>
      <c r="D352" s="71">
        <f>IFERROR(VLOOKUP(B352,'1061(2023)'!$B$3:$I$297,8,0),0)</f>
        <v>236379.17139129</v>
      </c>
      <c r="E352" s="71">
        <f>IFERROR(VLOOKUP(B352,August!$A$6:$H$300,8,0),0)-F352</f>
        <v>135195.91</v>
      </c>
      <c r="F352" s="71">
        <f>IFERROR(VLOOKUP(B352,December!$A$6:$H$300,8,0),0)</f>
        <v>68798.070000000007</v>
      </c>
      <c r="H352" s="46">
        <v>66.42674015748031</v>
      </c>
      <c r="I352" s="46">
        <v>27.575196850393702</v>
      </c>
      <c r="J352" s="46">
        <v>94.001937007874005</v>
      </c>
      <c r="L352" s="46">
        <v>100.81655743170126</v>
      </c>
      <c r="M352" s="46">
        <v>36.092349712271051</v>
      </c>
      <c r="N352" s="46">
        <v>136.9089071439723</v>
      </c>
      <c r="P352" s="46">
        <v>57.673441790581116</v>
      </c>
      <c r="Q352" s="46">
        <v>30.501099603146624</v>
      </c>
      <c r="R352" s="46">
        <v>88.174541393727736</v>
      </c>
      <c r="T352" s="46">
        <f t="shared" si="118"/>
        <v>57.194510499490505</v>
      </c>
      <c r="U352" s="46">
        <f t="shared" si="119"/>
        <v>29.1049628421428</v>
      </c>
      <c r="V352" s="46">
        <f t="shared" si="107"/>
        <v>86.299473341633302</v>
      </c>
      <c r="X352" s="46">
        <f t="shared" si="108"/>
        <v>71.894836573924294</v>
      </c>
      <c r="Y352" s="46">
        <f t="shared" si="109"/>
        <v>31.899470719186823</v>
      </c>
      <c r="Z352" s="46">
        <f t="shared" si="110"/>
        <v>103.79430729311112</v>
      </c>
    </row>
    <row r="353" spans="2:26" ht="15">
      <c r="B353" s="47" t="s">
        <v>306</v>
      </c>
      <c r="C353" s="47" t="s">
        <v>543</v>
      </c>
      <c r="D353" s="71">
        <f>IFERROR(VLOOKUP(B353,'1061(2023)'!$B$3:$I$297,8,0),0)</f>
        <v>5300000</v>
      </c>
      <c r="E353" s="71">
        <f>IFERROR(VLOOKUP(B353,August!$A$6:$H$300,8,0),0)-F353</f>
        <v>3064994.7399999998</v>
      </c>
      <c r="F353" s="71">
        <f>IFERROR(VLOOKUP(B353,December!$A$6:$H$300,8,0),0)</f>
        <v>2136961.11</v>
      </c>
      <c r="H353" s="46">
        <v>55.536979818181806</v>
      </c>
      <c r="I353" s="46">
        <v>36.315565999999997</v>
      </c>
      <c r="J353" s="46">
        <v>91.852545818181795</v>
      </c>
      <c r="L353" s="46">
        <v>56.091346363636376</v>
      </c>
      <c r="M353" s="46">
        <v>43.142566363636362</v>
      </c>
      <c r="N353" s="46">
        <v>99.233912727272738</v>
      </c>
      <c r="P353" s="46">
        <v>58.050656037735848</v>
      </c>
      <c r="Q353" s="46">
        <v>40.839126226415097</v>
      </c>
      <c r="R353" s="46">
        <v>98.889782264150938</v>
      </c>
      <c r="T353" s="46">
        <f t="shared" si="118"/>
        <v>57.830089433962264</v>
      </c>
      <c r="U353" s="46">
        <f t="shared" si="119"/>
        <v>40.320020943396223</v>
      </c>
      <c r="V353" s="46">
        <f t="shared" si="107"/>
        <v>98.150110377358487</v>
      </c>
      <c r="X353" s="46">
        <f t="shared" si="108"/>
        <v>57.324030611778163</v>
      </c>
      <c r="Y353" s="46">
        <f t="shared" si="109"/>
        <v>41.43390451114923</v>
      </c>
      <c r="Z353" s="46">
        <f t="shared" si="110"/>
        <v>98.757935122927393</v>
      </c>
    </row>
    <row r="354" spans="2:26" ht="15">
      <c r="B354" s="47" t="s">
        <v>309</v>
      </c>
      <c r="C354" s="47" t="s">
        <v>545</v>
      </c>
      <c r="D354" s="71">
        <f>IFERROR(VLOOKUP(B354,'1061(2023)'!$B$3:$I$297,8,0),0)</f>
        <v>960000</v>
      </c>
      <c r="E354" s="71">
        <f>IFERROR(VLOOKUP(B354,August!$A$6:$H$300,8,0),0)-F354</f>
        <v>606546.99</v>
      </c>
      <c r="F354" s="71">
        <f>IFERROR(VLOOKUP(B354,December!$A$6:$H$300,8,0),0)</f>
        <v>332071.44</v>
      </c>
      <c r="H354" s="46">
        <v>60.329952000000006</v>
      </c>
      <c r="I354" s="46">
        <v>32.922075999999997</v>
      </c>
      <c r="J354" s="46">
        <v>93.252027999999996</v>
      </c>
      <c r="L354" s="46">
        <v>74.923343999999986</v>
      </c>
      <c r="M354" s="46">
        <v>39.699201333333335</v>
      </c>
      <c r="N354" s="46">
        <v>114.62254533333332</v>
      </c>
      <c r="P354" s="46">
        <v>62.00059000000001</v>
      </c>
      <c r="Q354" s="46">
        <v>37.36810222222222</v>
      </c>
      <c r="R354" s="46">
        <v>99.368692222222222</v>
      </c>
      <c r="T354" s="46">
        <f t="shared" si="118"/>
        <v>63.181978125000008</v>
      </c>
      <c r="U354" s="46">
        <f t="shared" si="119"/>
        <v>34.590775000000001</v>
      </c>
      <c r="V354" s="46">
        <f t="shared" si="107"/>
        <v>97.772753125000008</v>
      </c>
      <c r="X354" s="46">
        <f t="shared" si="108"/>
        <v>66.701970708333334</v>
      </c>
      <c r="Y354" s="46">
        <f t="shared" si="109"/>
        <v>37.219359518518523</v>
      </c>
      <c r="Z354" s="46">
        <f t="shared" si="110"/>
        <v>103.92133022685185</v>
      </c>
    </row>
    <row r="355" spans="2:26" ht="15">
      <c r="B355" s="47" t="s">
        <v>310</v>
      </c>
      <c r="C355" s="47" t="s">
        <v>546</v>
      </c>
      <c r="D355" s="71">
        <f>IFERROR(VLOOKUP(B355,'1061(2023)'!$B$3:$I$297,8,0),0)</f>
        <v>441000</v>
      </c>
      <c r="E355" s="71">
        <f>IFERROR(VLOOKUP(B355,August!$A$6:$H$300,8,0),0)-F355</f>
        <v>248607.28</v>
      </c>
      <c r="F355" s="71">
        <f>IFERROR(VLOOKUP(B355,December!$A$6:$H$300,8,0),0)</f>
        <v>135470.72</v>
      </c>
      <c r="H355" s="46">
        <v>61.267840740740731</v>
      </c>
      <c r="I355" s="46">
        <v>29.870385185185182</v>
      </c>
      <c r="J355" s="46">
        <v>91.138225925925909</v>
      </c>
      <c r="L355" s="46">
        <v>90.484837037037025</v>
      </c>
      <c r="M355" s="46">
        <v>36.980707407407408</v>
      </c>
      <c r="N355" s="46">
        <v>127.46554444444443</v>
      </c>
      <c r="P355" s="46">
        <v>54.404247706650544</v>
      </c>
      <c r="Q355" s="46">
        <v>29.48289527018612</v>
      </c>
      <c r="R355" s="46">
        <v>83.887142976836657</v>
      </c>
      <c r="T355" s="46">
        <f t="shared" si="118"/>
        <v>56.37353287981859</v>
      </c>
      <c r="U355" s="46">
        <f t="shared" si="119"/>
        <v>30.718984126984129</v>
      </c>
      <c r="V355" s="46">
        <f t="shared" si="107"/>
        <v>87.092517006802723</v>
      </c>
      <c r="X355" s="46">
        <f t="shared" si="108"/>
        <v>67.087539207835377</v>
      </c>
      <c r="Y355" s="46">
        <f t="shared" si="109"/>
        <v>32.394195601525887</v>
      </c>
      <c r="Z355" s="46">
        <f t="shared" si="110"/>
        <v>99.481734809361271</v>
      </c>
    </row>
    <row r="356" spans="2:26" ht="15">
      <c r="B356" s="47" t="s">
        <v>311</v>
      </c>
      <c r="C356" s="47" t="s">
        <v>115</v>
      </c>
      <c r="D356" s="71">
        <f>IFERROR(VLOOKUP(B356,'1061(2023)'!$B$3:$I$297,8,0),0)</f>
        <v>176040</v>
      </c>
      <c r="E356" s="71">
        <f>IFERROR(VLOOKUP(B356,August!$A$6:$H$300,8,0),0)-F356</f>
        <v>126319.90000000002</v>
      </c>
      <c r="F356" s="71">
        <f>IFERROR(VLOOKUP(B356,December!$A$6:$H$300,8,0),0)</f>
        <v>47672.24</v>
      </c>
      <c r="H356" s="46">
        <v>71.109915151515139</v>
      </c>
      <c r="I356" s="46">
        <v>21.811</v>
      </c>
      <c r="J356" s="46">
        <v>92.920915151515146</v>
      </c>
      <c r="L356" s="46">
        <v>76.308254545454545</v>
      </c>
      <c r="M356" s="46">
        <v>28.897939393939392</v>
      </c>
      <c r="N356" s="46">
        <v>105.20619393939394</v>
      </c>
      <c r="P356" s="46">
        <v>69.417058623040219</v>
      </c>
      <c r="Q356" s="46">
        <v>28.541962054078617</v>
      </c>
      <c r="R356" s="46">
        <v>97.959020677118843</v>
      </c>
      <c r="T356" s="46">
        <f t="shared" si="118"/>
        <v>71.756362190411281</v>
      </c>
      <c r="U356" s="46">
        <f t="shared" si="119"/>
        <v>27.080345376050897</v>
      </c>
      <c r="V356" s="46">
        <f t="shared" si="107"/>
        <v>98.836707566462181</v>
      </c>
      <c r="X356" s="46">
        <f t="shared" si="108"/>
        <v>72.493891786302015</v>
      </c>
      <c r="Y356" s="46">
        <f t="shared" si="109"/>
        <v>28.173415608022967</v>
      </c>
      <c r="Z356" s="46">
        <f t="shared" si="110"/>
        <v>100.66730739432499</v>
      </c>
    </row>
    <row r="357" spans="2:26" ht="15">
      <c r="B357" s="47" t="s">
        <v>312</v>
      </c>
      <c r="C357" s="47" t="s">
        <v>547</v>
      </c>
      <c r="D357" s="71">
        <f>IFERROR(VLOOKUP(B357,'1061(2023)'!$B$3:$I$297,8,0),0)</f>
        <v>110000</v>
      </c>
      <c r="E357" s="71">
        <f>IFERROR(VLOOKUP(B357,August!$A$6:$H$300,8,0),0)-F357</f>
        <v>79366.23</v>
      </c>
      <c r="F357" s="71">
        <f>IFERROR(VLOOKUP(B357,December!$A$6:$H$300,8,0),0)</f>
        <v>31849.11</v>
      </c>
      <c r="H357" s="46">
        <v>65.338184033289693</v>
      </c>
      <c r="I357" s="46">
        <v>23.812680512744226</v>
      </c>
      <c r="J357" s="46">
        <v>89.150864546033915</v>
      </c>
      <c r="L357" s="46">
        <v>69.050345454545464</v>
      </c>
      <c r="M357" s="46">
        <v>34.559127272727274</v>
      </c>
      <c r="N357" s="46">
        <v>103.60947272727273</v>
      </c>
      <c r="P357" s="46">
        <v>70.199227272727271</v>
      </c>
      <c r="Q357" s="46">
        <v>31.208518181818185</v>
      </c>
      <c r="R357" s="46">
        <v>101.40774545454545</v>
      </c>
      <c r="T357" s="46">
        <f t="shared" si="118"/>
        <v>72.151118181818177</v>
      </c>
      <c r="U357" s="46">
        <f t="shared" si="119"/>
        <v>28.953736363636363</v>
      </c>
      <c r="V357" s="46">
        <f t="shared" si="107"/>
        <v>101.10485454545454</v>
      </c>
      <c r="X357" s="46">
        <f t="shared" si="108"/>
        <v>70.466896969696961</v>
      </c>
      <c r="Y357" s="46">
        <f t="shared" si="109"/>
        <v>31.573793939393941</v>
      </c>
      <c r="Z357" s="46">
        <f t="shared" si="110"/>
        <v>102.04069090909091</v>
      </c>
    </row>
    <row r="358" spans="2:26" ht="15">
      <c r="B358" s="47" t="s">
        <v>317</v>
      </c>
      <c r="C358" s="47" t="s">
        <v>551</v>
      </c>
      <c r="D358" s="71">
        <f>IFERROR(VLOOKUP(B358,'1061(2023)'!$B$3:$I$297,8,0),0)</f>
        <v>398947</v>
      </c>
      <c r="E358" s="71">
        <f>IFERROR(VLOOKUP(B358,August!$A$6:$H$300,8,0),0)-F358</f>
        <v>253865.96000000002</v>
      </c>
      <c r="F358" s="71">
        <f>IFERROR(VLOOKUP(B358,December!$A$6:$H$300,8,0),0)</f>
        <v>138675.19</v>
      </c>
      <c r="H358" s="46">
        <v>59.398442666666675</v>
      </c>
      <c r="I358" s="46">
        <v>30.615330666666669</v>
      </c>
      <c r="J358" s="46">
        <v>90.013773333333347</v>
      </c>
      <c r="L358" s="46">
        <v>67.115511999999995</v>
      </c>
      <c r="M358" s="46">
        <v>40.876751999999996</v>
      </c>
      <c r="N358" s="46">
        <v>107.99226399999999</v>
      </c>
      <c r="P358" s="46">
        <v>65.340453744482346</v>
      </c>
      <c r="Q358" s="46">
        <v>36.690239555630193</v>
      </c>
      <c r="R358" s="46">
        <v>102.03069330011255</v>
      </c>
      <c r="T358" s="46">
        <f t="shared" si="118"/>
        <v>63.634006522169614</v>
      </c>
      <c r="U358" s="46">
        <f t="shared" si="119"/>
        <v>34.76030400028074</v>
      </c>
      <c r="V358" s="46">
        <f t="shared" si="107"/>
        <v>98.394310522450354</v>
      </c>
      <c r="X358" s="46">
        <f t="shared" si="108"/>
        <v>65.363324088883985</v>
      </c>
      <c r="Y358" s="46">
        <f t="shared" si="109"/>
        <v>37.442431851970305</v>
      </c>
      <c r="Z358" s="46">
        <f t="shared" si="110"/>
        <v>102.80575594085428</v>
      </c>
    </row>
    <row r="359" spans="2:26" ht="15">
      <c r="B359" s="47" t="s">
        <v>313</v>
      </c>
      <c r="C359" s="47" t="s">
        <v>548</v>
      </c>
      <c r="D359" s="71">
        <f>IFERROR(VLOOKUP(B359,'1061(2023)'!$B$3:$I$297,8,0),0)</f>
        <v>236390</v>
      </c>
      <c r="E359" s="71">
        <f>IFERROR(VLOOKUP(B359,August!$A$6:$H$300,8,0),0)-F359</f>
        <v>162802.66</v>
      </c>
      <c r="F359" s="71">
        <f>IFERROR(VLOOKUP(B359,December!$A$6:$H$300,8,0),0)</f>
        <v>71087.13</v>
      </c>
      <c r="H359" s="46">
        <v>64.521185648009578</v>
      </c>
      <c r="I359" s="46">
        <v>30.085649880275366</v>
      </c>
      <c r="J359" s="46">
        <v>94.606835528284947</v>
      </c>
      <c r="L359" s="46">
        <v>63.275025254414849</v>
      </c>
      <c r="M359" s="46">
        <v>37.625533148757853</v>
      </c>
      <c r="N359" s="46">
        <v>100.90055840317271</v>
      </c>
      <c r="P359" s="46">
        <v>69.992245454545454</v>
      </c>
      <c r="Q359" s="46">
        <v>33.583213636363638</v>
      </c>
      <c r="R359" s="46">
        <v>103.57545909090909</v>
      </c>
      <c r="T359" s="46">
        <f t="shared" si="118"/>
        <v>68.870366766783704</v>
      </c>
      <c r="U359" s="46">
        <f t="shared" si="119"/>
        <v>30.071970049494485</v>
      </c>
      <c r="V359" s="46">
        <f t="shared" si="107"/>
        <v>98.942336816278186</v>
      </c>
      <c r="X359" s="46">
        <f t="shared" si="108"/>
        <v>67.379212491914657</v>
      </c>
      <c r="Y359" s="46">
        <f t="shared" si="109"/>
        <v>33.760238944871993</v>
      </c>
      <c r="Z359" s="46">
        <f t="shared" si="110"/>
        <v>101.13945143678666</v>
      </c>
    </row>
    <row r="360" spans="2:26" ht="15">
      <c r="B360" s="47" t="s">
        <v>314</v>
      </c>
      <c r="C360" s="47" t="s">
        <v>549</v>
      </c>
      <c r="D360" s="71">
        <f>IFERROR(VLOOKUP(B360,'1061(2023)'!$B$3:$I$297,8,0),0)</f>
        <v>434340.03010600002</v>
      </c>
      <c r="E360" s="71">
        <f>IFERROR(VLOOKUP(B360,August!$A$6:$H$300,8,0),0)-F360</f>
        <v>264688.66000000003</v>
      </c>
      <c r="F360" s="71">
        <f>IFERROR(VLOOKUP(B360,December!$A$6:$H$300,8,0),0)</f>
        <v>166261.9</v>
      </c>
      <c r="H360" s="46">
        <v>59.056805970149249</v>
      </c>
      <c r="I360" s="46">
        <v>26.034346268656716</v>
      </c>
      <c r="J360" s="46">
        <v>85.091152238805961</v>
      </c>
      <c r="L360" s="46">
        <v>76.8284383857156</v>
      </c>
      <c r="M360" s="46">
        <v>41.400934782905459</v>
      </c>
      <c r="N360" s="46">
        <v>118.22937316862107</v>
      </c>
      <c r="P360" s="46">
        <v>60.931078466055865</v>
      </c>
      <c r="Q360" s="46">
        <v>35.250389528571766</v>
      </c>
      <c r="R360" s="46">
        <v>96.181467994627639</v>
      </c>
      <c r="T360" s="46">
        <f t="shared" si="118"/>
        <v>60.940424932835036</v>
      </c>
      <c r="U360" s="46">
        <f t="shared" si="119"/>
        <v>38.279202577626577</v>
      </c>
      <c r="V360" s="46">
        <f t="shared" si="107"/>
        <v>99.219627510461606</v>
      </c>
      <c r="X360" s="46">
        <f t="shared" si="108"/>
        <v>66.233313928202179</v>
      </c>
      <c r="Y360" s="46">
        <f t="shared" si="109"/>
        <v>38.31017562970127</v>
      </c>
      <c r="Z360" s="46">
        <f t="shared" si="110"/>
        <v>104.54348955790344</v>
      </c>
    </row>
    <row r="361" spans="2:26" ht="15">
      <c r="B361" s="53" t="s">
        <v>315</v>
      </c>
      <c r="C361" s="47" t="s">
        <v>1629</v>
      </c>
      <c r="D361" s="71">
        <f>IFERROR(VLOOKUP(B361,'1061(2023)'!$B$3:$I$297,8,0),0)</f>
        <v>404393</v>
      </c>
      <c r="E361" s="71">
        <f>IFERROR(VLOOKUP(B361,August!$A$6:$H$300,8,0),0)-F361</f>
        <v>250433.76</v>
      </c>
      <c r="F361" s="71">
        <f>IFERROR(VLOOKUP(B361,December!$A$6:$H$300,8,0),0)</f>
        <v>131729.54999999999</v>
      </c>
      <c r="H361" s="46">
        <v>62.856344135676935</v>
      </c>
      <c r="I361" s="46">
        <v>29.905054394954057</v>
      </c>
      <c r="J361" s="46">
        <v>92.761398530630998</v>
      </c>
      <c r="L361" s="46">
        <v>59.620536377725408</v>
      </c>
      <c r="M361" s="46">
        <v>37.112800670870222</v>
      </c>
      <c r="N361" s="46">
        <v>96.733337048595629</v>
      </c>
      <c r="P361" s="46">
        <v>63.974160000000012</v>
      </c>
      <c r="Q361" s="46">
        <v>33.970394666666664</v>
      </c>
      <c r="R361" s="46">
        <v>97.944554666666676</v>
      </c>
      <c r="T361" s="46">
        <f t="shared" si="118"/>
        <v>61.928312310054821</v>
      </c>
      <c r="U361" s="46">
        <f t="shared" si="119"/>
        <v>32.574636554045192</v>
      </c>
      <c r="V361" s="46">
        <f t="shared" si="107"/>
        <v>94.502948864100006</v>
      </c>
      <c r="X361" s="46">
        <f t="shared" si="108"/>
        <v>61.841002895926749</v>
      </c>
      <c r="Y361" s="46">
        <f t="shared" si="109"/>
        <v>34.552610630527361</v>
      </c>
      <c r="Z361" s="46">
        <f t="shared" si="110"/>
        <v>96.393613526454104</v>
      </c>
    </row>
    <row r="362" spans="2:26" ht="15">
      <c r="B362" s="47" t="s">
        <v>318</v>
      </c>
      <c r="C362" s="47" t="s">
        <v>552</v>
      </c>
      <c r="D362" s="71">
        <f>IFERROR(VLOOKUP(B362,'1061(2023)'!$B$3:$I$297,8,0),0)</f>
        <v>667000</v>
      </c>
      <c r="E362" s="71">
        <f>IFERROR(VLOOKUP(B362,August!$A$6:$H$300,8,0),0)-F362</f>
        <v>406845.48</v>
      </c>
      <c r="F362" s="71">
        <f>IFERROR(VLOOKUP(B362,December!$A$6:$H$300,8,0),0)</f>
        <v>142752.78</v>
      </c>
      <c r="H362" s="46">
        <v>60.332866744385917</v>
      </c>
      <c r="I362" s="46">
        <v>33.694211344611531</v>
      </c>
      <c r="J362" s="46">
        <v>94.027078088997456</v>
      </c>
      <c r="L362" s="46">
        <v>62.351280454555727</v>
      </c>
      <c r="M362" s="46">
        <v>40.338767911360343</v>
      </c>
      <c r="N362" s="46">
        <v>102.69004836591607</v>
      </c>
      <c r="P362" s="46">
        <v>62.284293675743562</v>
      </c>
      <c r="Q362" s="46">
        <v>29.324821217193065</v>
      </c>
      <c r="R362" s="46">
        <v>91.609114892936631</v>
      </c>
      <c r="T362" s="46">
        <f t="shared" si="118"/>
        <v>60.996323838080954</v>
      </c>
      <c r="U362" s="46">
        <f t="shared" si="119"/>
        <v>21.40221589205397</v>
      </c>
      <c r="V362" s="46">
        <f t="shared" si="107"/>
        <v>82.398539730134928</v>
      </c>
      <c r="X362" s="46">
        <f t="shared" si="108"/>
        <v>61.877299322793419</v>
      </c>
      <c r="Y362" s="46">
        <f t="shared" si="109"/>
        <v>30.355268340202461</v>
      </c>
      <c r="Z362" s="46">
        <f t="shared" si="110"/>
        <v>92.232567662995891</v>
      </c>
    </row>
    <row r="363" spans="2:26" ht="15">
      <c r="B363" s="49" t="s">
        <v>1630</v>
      </c>
      <c r="C363" s="45" t="s">
        <v>1631</v>
      </c>
      <c r="D363" s="72">
        <f>SUM(D350:D362)</f>
        <v>9737634.2014972903</v>
      </c>
      <c r="E363" s="72">
        <f t="shared" ref="E363:F363" si="120">SUM(E350:E362)</f>
        <v>5848248.0300000012</v>
      </c>
      <c r="F363" s="72">
        <f t="shared" si="120"/>
        <v>3511300.7199999993</v>
      </c>
      <c r="G363" s="42"/>
      <c r="H363" s="50">
        <v>58.093409758071942</v>
      </c>
      <c r="I363" s="50">
        <v>33.769077548876538</v>
      </c>
      <c r="J363" s="50">
        <v>91.862487306948481</v>
      </c>
      <c r="K363" s="42"/>
      <c r="L363" s="50">
        <v>62.424778976465667</v>
      </c>
      <c r="M363" s="50">
        <v>41.278673091047402</v>
      </c>
      <c r="N363" s="50">
        <v>103.70345206751307</v>
      </c>
      <c r="O363" s="42"/>
      <c r="P363" s="50">
        <v>60.090976482706402</v>
      </c>
      <c r="Q363" s="50">
        <v>37.438609530338937</v>
      </c>
      <c r="R363" s="50">
        <v>97.529586013045332</v>
      </c>
      <c r="S363" s="42"/>
      <c r="T363" s="50">
        <f t="shared" si="118"/>
        <v>60.058202115466152</v>
      </c>
      <c r="U363" s="50">
        <f t="shared" si="119"/>
        <v>36.059073973636124</v>
      </c>
      <c r="V363" s="50">
        <f t="shared" si="107"/>
        <v>96.117276089102276</v>
      </c>
      <c r="W363" s="42"/>
      <c r="X363" s="50">
        <f t="shared" si="108"/>
        <v>60.857985858212743</v>
      </c>
      <c r="Y363" s="50">
        <f t="shared" si="109"/>
        <v>38.258785531674157</v>
      </c>
      <c r="Z363" s="50">
        <f t="shared" si="110"/>
        <v>99.116771389886893</v>
      </c>
    </row>
    <row r="364" spans="2:26" ht="15">
      <c r="B364" s="44" t="s">
        <v>1632</v>
      </c>
      <c r="C364" s="45"/>
      <c r="D364" s="71"/>
      <c r="E364" s="71"/>
      <c r="F364" s="71"/>
      <c r="H364" s="46"/>
      <c r="I364" s="46"/>
      <c r="J364" s="46"/>
      <c r="L364" s="46"/>
      <c r="M364" s="46"/>
      <c r="N364" s="46"/>
      <c r="P364" s="46"/>
      <c r="Q364" s="46"/>
      <c r="R364" s="46"/>
      <c r="T364" s="46"/>
      <c r="U364" s="46"/>
      <c r="V364" s="46"/>
      <c r="X364" s="46"/>
      <c r="Y364" s="46"/>
      <c r="Z364" s="46"/>
    </row>
    <row r="365" spans="2:26" ht="15">
      <c r="B365" s="47" t="s">
        <v>323</v>
      </c>
      <c r="C365" s="47" t="s">
        <v>556</v>
      </c>
      <c r="D365" s="71">
        <f>IFERROR(VLOOKUP(B365,'1061(2023)'!$B$3:$I$297,8,0),0)</f>
        <v>922500</v>
      </c>
      <c r="E365" s="71">
        <f>IFERROR(VLOOKUP(B365,August!$A$6:$H$300,8,0),0)-F365</f>
        <v>536428.79</v>
      </c>
      <c r="F365" s="71">
        <f>IFERROR(VLOOKUP(B365,December!$A$6:$H$300,8,0),0)</f>
        <v>388816.49</v>
      </c>
      <c r="H365" s="46">
        <v>56.39198590785908</v>
      </c>
      <c r="I365" s="46">
        <v>41.511578319783197</v>
      </c>
      <c r="J365" s="46">
        <v>97.903564227642278</v>
      </c>
      <c r="L365" s="46">
        <v>57.220716531165309</v>
      </c>
      <c r="M365" s="46">
        <v>42.619581571815715</v>
      </c>
      <c r="N365" s="46">
        <v>99.840298102981023</v>
      </c>
      <c r="P365" s="46">
        <v>57.643412466124659</v>
      </c>
      <c r="Q365" s="46">
        <v>43.926228726287263</v>
      </c>
      <c r="R365" s="46">
        <v>101.56964119241192</v>
      </c>
      <c r="T365" s="46">
        <f t="shared" ref="T365:T380" si="121">IFERROR(IF(E365&gt;0,E365/D365*100,0),0)</f>
        <v>58.149462330623315</v>
      </c>
      <c r="U365" s="46">
        <f t="shared" ref="U365:U380" si="122">IFERROR(IF(F365&gt;0,F365/D365*100,0),0)</f>
        <v>42.148128997289973</v>
      </c>
      <c r="V365" s="46">
        <f t="shared" si="107"/>
        <v>100.2975913279133</v>
      </c>
      <c r="X365" s="46">
        <f t="shared" si="108"/>
        <v>57.671197109304423</v>
      </c>
      <c r="Y365" s="46">
        <f t="shared" si="109"/>
        <v>42.897979765130991</v>
      </c>
      <c r="Z365" s="46">
        <f t="shared" si="110"/>
        <v>100.56917687443541</v>
      </c>
    </row>
    <row r="366" spans="2:26" ht="15">
      <c r="B366" s="47" t="s">
        <v>319</v>
      </c>
      <c r="C366" s="47" t="s">
        <v>553</v>
      </c>
      <c r="D366" s="71">
        <f>IFERROR(VLOOKUP(B366,'1061(2023)'!$B$3:$I$297,8,0),0)</f>
        <v>3171637.6078322502</v>
      </c>
      <c r="E366" s="71">
        <f>IFERROR(VLOOKUP(B366,August!$A$6:$H$300,8,0),0)-F366</f>
        <v>1880325.6700000002</v>
      </c>
      <c r="F366" s="71">
        <f>IFERROR(VLOOKUP(B366,December!$A$6:$H$300,8,0),0)</f>
        <v>1151320.47</v>
      </c>
      <c r="H366" s="46">
        <v>59.133339062139846</v>
      </c>
      <c r="I366" s="46">
        <v>39.048087332241153</v>
      </c>
      <c r="J366" s="46">
        <v>98.181426394380992</v>
      </c>
      <c r="L366" s="46">
        <v>50.771752124439296</v>
      </c>
      <c r="M366" s="46">
        <v>30.831955373144503</v>
      </c>
      <c r="N366" s="46">
        <v>81.603707497583798</v>
      </c>
      <c r="P366" s="46">
        <v>60.188210712439925</v>
      </c>
      <c r="Q366" s="46">
        <v>35.440921770460385</v>
      </c>
      <c r="R366" s="46">
        <v>95.629132482900303</v>
      </c>
      <c r="T366" s="46">
        <f t="shared" si="121"/>
        <v>59.285640495515644</v>
      </c>
      <c r="U366" s="46">
        <f t="shared" si="122"/>
        <v>36.300505050036406</v>
      </c>
      <c r="V366" s="46">
        <f t="shared" si="107"/>
        <v>95.586145545552057</v>
      </c>
      <c r="X366" s="46">
        <f t="shared" si="108"/>
        <v>56.748534444131622</v>
      </c>
      <c r="Y366" s="46">
        <f t="shared" si="109"/>
        <v>34.191127397880429</v>
      </c>
      <c r="Z366" s="46">
        <f t="shared" si="110"/>
        <v>90.939661842012057</v>
      </c>
    </row>
    <row r="367" spans="2:26" ht="15">
      <c r="B367" s="47" t="s">
        <v>320</v>
      </c>
      <c r="C367" s="47" t="s">
        <v>63</v>
      </c>
      <c r="D367" s="71">
        <f>IFERROR(VLOOKUP(B367,'1061(2023)'!$B$3:$I$297,8,0),0)</f>
        <v>15893797</v>
      </c>
      <c r="E367" s="71">
        <f>IFERROR(VLOOKUP(B367,August!$A$6:$H$300,8,0),0)-F367</f>
        <v>9118993.3500000015</v>
      </c>
      <c r="F367" s="71">
        <f>IFERROR(VLOOKUP(B367,December!$A$6:$H$300,8,0),0)</f>
        <v>6332540.5300000003</v>
      </c>
      <c r="H367" s="46">
        <v>56.364703226697308</v>
      </c>
      <c r="I367" s="46">
        <v>42.114920131047171</v>
      </c>
      <c r="J367" s="46">
        <v>98.479623357744487</v>
      </c>
      <c r="L367" s="46">
        <v>58.404346301369856</v>
      </c>
      <c r="M367" s="46">
        <v>41.385178904109587</v>
      </c>
      <c r="N367" s="46">
        <v>99.789525205479435</v>
      </c>
      <c r="P367" s="46">
        <v>57.140136130895357</v>
      </c>
      <c r="Q367" s="46">
        <v>40.477519740393205</v>
      </c>
      <c r="R367" s="46">
        <v>97.617655871288562</v>
      </c>
      <c r="T367" s="46">
        <f t="shared" si="121"/>
        <v>57.37454272254768</v>
      </c>
      <c r="U367" s="46">
        <f t="shared" si="122"/>
        <v>39.842842651129871</v>
      </c>
      <c r="V367" s="46">
        <f t="shared" si="107"/>
        <v>97.217385373677558</v>
      </c>
      <c r="X367" s="46">
        <f t="shared" si="108"/>
        <v>57.639675051604293</v>
      </c>
      <c r="Y367" s="46">
        <f t="shared" si="109"/>
        <v>40.568513765210888</v>
      </c>
      <c r="Z367" s="46">
        <f t="shared" si="110"/>
        <v>98.208188816815166</v>
      </c>
    </row>
    <row r="368" spans="2:26" ht="15">
      <c r="B368" s="47" t="s">
        <v>324</v>
      </c>
      <c r="C368" s="47" t="s">
        <v>1633</v>
      </c>
      <c r="D368" s="71">
        <f>IFERROR(VLOOKUP(B368,'1061(2023)'!$B$3:$I$297,8,0),0)</f>
        <v>4464999</v>
      </c>
      <c r="E368" s="71">
        <f>IFERROR(VLOOKUP(B368,August!$A$6:$H$300,8,0),0)-F368</f>
        <v>2540084.9800000004</v>
      </c>
      <c r="F368" s="71">
        <f>IFERROR(VLOOKUP(B368,December!$A$6:$H$300,8,0),0)</f>
        <v>1753584.89</v>
      </c>
      <c r="H368" s="46">
        <v>56.922274569683509</v>
      </c>
      <c r="I368" s="46">
        <v>43.295707384786226</v>
      </c>
      <c r="J368" s="46">
        <v>100.21798195446974</v>
      </c>
      <c r="L368" s="46">
        <v>60.285394225430323</v>
      </c>
      <c r="M368" s="46">
        <v>43.615909772348701</v>
      </c>
      <c r="N368" s="46">
        <v>103.90130399777902</v>
      </c>
      <c r="P368" s="46">
        <v>57.327649017459891</v>
      </c>
      <c r="Q368" s="46">
        <v>37.543997476026099</v>
      </c>
      <c r="R368" s="46">
        <v>94.871646493485997</v>
      </c>
      <c r="T368" s="46">
        <f t="shared" si="121"/>
        <v>56.888814084840789</v>
      </c>
      <c r="U368" s="46">
        <f t="shared" si="122"/>
        <v>39.274026489143672</v>
      </c>
      <c r="V368" s="46">
        <f t="shared" si="107"/>
        <v>96.162840573984454</v>
      </c>
      <c r="X368" s="46">
        <f t="shared" si="108"/>
        <v>58.167285775910329</v>
      </c>
      <c r="Y368" s="46">
        <f t="shared" si="109"/>
        <v>40.144644579172819</v>
      </c>
      <c r="Z368" s="46">
        <f t="shared" si="110"/>
        <v>98.311930355083163</v>
      </c>
    </row>
    <row r="369" spans="2:26" ht="15">
      <c r="B369" s="47" t="s">
        <v>331</v>
      </c>
      <c r="C369" s="47" t="s">
        <v>562</v>
      </c>
      <c r="D369" s="71">
        <f>IFERROR(VLOOKUP(B369,'1061(2023)'!$B$3:$I$297,8,0),0)</f>
        <v>3905169.83031986</v>
      </c>
      <c r="E369" s="71">
        <f>IFERROR(VLOOKUP(B369,August!$A$6:$H$300,8,0),0)-F369</f>
        <v>2180305.67</v>
      </c>
      <c r="F369" s="71">
        <f>IFERROR(VLOOKUP(B369,December!$A$6:$H$300,8,0),0)</f>
        <v>1510400.2</v>
      </c>
      <c r="H369" s="46">
        <v>55.42412110273618</v>
      </c>
      <c r="I369" s="46">
        <v>44.401531057840856</v>
      </c>
      <c r="J369" s="46">
        <v>99.825652160577036</v>
      </c>
      <c r="L369" s="46">
        <v>60.086112326965825</v>
      </c>
      <c r="M369" s="46">
        <v>44.768597299224126</v>
      </c>
      <c r="N369" s="46">
        <v>104.85470962618996</v>
      </c>
      <c r="P369" s="46">
        <v>55.909908603284777</v>
      </c>
      <c r="Q369" s="46">
        <v>40.624908083252315</v>
      </c>
      <c r="R369" s="46">
        <v>96.534816686537084</v>
      </c>
      <c r="T369" s="46">
        <f t="shared" si="121"/>
        <v>55.831263805021713</v>
      </c>
      <c r="U369" s="46">
        <f t="shared" si="122"/>
        <v>38.67694020048004</v>
      </c>
      <c r="V369" s="46">
        <f t="shared" si="107"/>
        <v>94.508204005501753</v>
      </c>
      <c r="X369" s="46">
        <f t="shared" si="108"/>
        <v>57.275761578424103</v>
      </c>
      <c r="Y369" s="46">
        <f t="shared" si="109"/>
        <v>41.35681519431882</v>
      </c>
      <c r="Z369" s="46">
        <f t="shared" si="110"/>
        <v>98.632576772742937</v>
      </c>
    </row>
    <row r="370" spans="2:26" ht="15">
      <c r="B370" s="47" t="s">
        <v>321</v>
      </c>
      <c r="C370" s="47" t="s">
        <v>554</v>
      </c>
      <c r="D370" s="71">
        <f>IFERROR(VLOOKUP(B370,'1061(2023)'!$B$3:$I$297,8,0),0)</f>
        <v>415000</v>
      </c>
      <c r="E370" s="71">
        <f>IFERROR(VLOOKUP(B370,August!$A$6:$H$300,8,0),0)-F370</f>
        <v>258341.99</v>
      </c>
      <c r="F370" s="71">
        <f>IFERROR(VLOOKUP(B370,December!$A$6:$H$300,8,0),0)</f>
        <v>148519.69</v>
      </c>
      <c r="H370" s="46">
        <v>62.786766153846152</v>
      </c>
      <c r="I370" s="46">
        <v>37.712793846153843</v>
      </c>
      <c r="J370" s="46">
        <v>100.49956</v>
      </c>
      <c r="L370" s="46">
        <v>73.512670769230766</v>
      </c>
      <c r="M370" s="46">
        <v>38.287993846153846</v>
      </c>
      <c r="N370" s="46">
        <v>111.80066461538462</v>
      </c>
      <c r="P370" s="46">
        <v>61.638294999999999</v>
      </c>
      <c r="Q370" s="46">
        <v>36.938309999999994</v>
      </c>
      <c r="R370" s="46">
        <v>98.576605000000001</v>
      </c>
      <c r="T370" s="46">
        <f t="shared" si="121"/>
        <v>62.251081927710835</v>
      </c>
      <c r="U370" s="46">
        <f t="shared" si="122"/>
        <v>35.787877108433733</v>
      </c>
      <c r="V370" s="46">
        <f t="shared" si="107"/>
        <v>98.038959036144576</v>
      </c>
      <c r="X370" s="46">
        <f t="shared" si="108"/>
        <v>65.800682565647193</v>
      </c>
      <c r="Y370" s="46">
        <f t="shared" si="109"/>
        <v>37.004726984862522</v>
      </c>
      <c r="Z370" s="46">
        <f t="shared" si="110"/>
        <v>102.80540955050974</v>
      </c>
    </row>
    <row r="371" spans="2:26" ht="15">
      <c r="B371" s="47" t="s">
        <v>325</v>
      </c>
      <c r="C371" s="47" t="s">
        <v>557</v>
      </c>
      <c r="D371" s="71">
        <f>IFERROR(VLOOKUP(B371,'1061(2023)'!$B$3:$I$297,8,0),0)</f>
        <v>2000000</v>
      </c>
      <c r="E371" s="71">
        <f>IFERROR(VLOOKUP(B371,August!$A$6:$H$300,8,0),0)-F371</f>
        <v>1201992.3999999999</v>
      </c>
      <c r="F371" s="71">
        <f>IFERROR(VLOOKUP(B371,December!$A$6:$H$300,8,0),0)</f>
        <v>694502.06</v>
      </c>
      <c r="H371" s="46">
        <v>55.347965797101452</v>
      </c>
      <c r="I371" s="46">
        <v>37.764662608695652</v>
      </c>
      <c r="J371" s="46">
        <v>93.112628405797096</v>
      </c>
      <c r="L371" s="46">
        <v>56.863492753623177</v>
      </c>
      <c r="M371" s="46">
        <v>38.280023768115946</v>
      </c>
      <c r="N371" s="46">
        <v>95.143516521739116</v>
      </c>
      <c r="P371" s="46">
        <v>54.318010270270278</v>
      </c>
      <c r="Q371" s="46">
        <v>36.653235675675674</v>
      </c>
      <c r="R371" s="46">
        <v>90.971245945945952</v>
      </c>
      <c r="T371" s="46">
        <f t="shared" si="121"/>
        <v>60.099620000000002</v>
      </c>
      <c r="U371" s="46">
        <f t="shared" si="122"/>
        <v>34.725103000000004</v>
      </c>
      <c r="V371" s="46">
        <f t="shared" si="107"/>
        <v>94.824723000000006</v>
      </c>
      <c r="X371" s="46">
        <f t="shared" si="108"/>
        <v>57.093707674631155</v>
      </c>
      <c r="Y371" s="46">
        <f t="shared" si="109"/>
        <v>36.552787481263877</v>
      </c>
      <c r="Z371" s="46">
        <f t="shared" si="110"/>
        <v>93.646495155895025</v>
      </c>
    </row>
    <row r="372" spans="2:26" ht="15">
      <c r="B372" s="47" t="s">
        <v>322</v>
      </c>
      <c r="C372" s="47" t="s">
        <v>555</v>
      </c>
      <c r="D372" s="71">
        <f>IFERROR(VLOOKUP(B372,'1061(2023)'!$B$3:$I$297,8,0),0)</f>
        <v>3400000</v>
      </c>
      <c r="E372" s="71">
        <f>IFERROR(VLOOKUP(B372,August!$A$6:$H$300,8,0),0)-F372</f>
        <v>1992979.2699999998</v>
      </c>
      <c r="F372" s="71">
        <f>IFERROR(VLOOKUP(B372,December!$A$6:$H$300,8,0),0)</f>
        <v>1233261.01</v>
      </c>
      <c r="H372" s="46">
        <v>59.133877991593955</v>
      </c>
      <c r="I372" s="46">
        <v>40.02058845392628</v>
      </c>
      <c r="J372" s="46">
        <v>99.154466445520228</v>
      </c>
      <c r="L372" s="46">
        <v>64.931917330260816</v>
      </c>
      <c r="M372" s="46">
        <v>40.839912362209354</v>
      </c>
      <c r="N372" s="46">
        <v>105.77182969247016</v>
      </c>
      <c r="P372" s="46">
        <v>59.439082258064516</v>
      </c>
      <c r="Q372" s="46">
        <v>35.874112580645161</v>
      </c>
      <c r="R372" s="46">
        <v>95.313194838709677</v>
      </c>
      <c r="T372" s="46">
        <f t="shared" si="121"/>
        <v>58.617037352941168</v>
      </c>
      <c r="U372" s="46">
        <f t="shared" si="122"/>
        <v>36.272382647058826</v>
      </c>
      <c r="V372" s="46">
        <f t="shared" si="107"/>
        <v>94.889420000000001</v>
      </c>
      <c r="X372" s="46">
        <f t="shared" si="108"/>
        <v>60.9960123137555</v>
      </c>
      <c r="Y372" s="46">
        <f t="shared" si="109"/>
        <v>37.662135863304449</v>
      </c>
      <c r="Z372" s="46">
        <f t="shared" si="110"/>
        <v>98.658148177059957</v>
      </c>
    </row>
    <row r="373" spans="2:26" ht="15">
      <c r="B373" s="47" t="s">
        <v>56</v>
      </c>
      <c r="C373" s="47" t="s">
        <v>57</v>
      </c>
      <c r="D373" s="71">
        <f>IFERROR(VLOOKUP(B373,'1061(2023)'!$B$3:$I$297,8,0),0)</f>
        <v>1460000</v>
      </c>
      <c r="E373" s="71">
        <f>IFERROR(VLOOKUP(B373,August!$A$6:$H$300,8,0),0)-F373</f>
        <v>850189.53999999992</v>
      </c>
      <c r="F373" s="71">
        <f>IFERROR(VLOOKUP(B373,December!$A$6:$H$300,8,0),0)</f>
        <v>565096.36</v>
      </c>
      <c r="H373" s="46">
        <v>58.59998823529412</v>
      </c>
      <c r="I373" s="46">
        <v>40.839216176470586</v>
      </c>
      <c r="J373" s="46">
        <v>99.439204411764706</v>
      </c>
      <c r="L373" s="46">
        <v>61.720583823529417</v>
      </c>
      <c r="M373" s="46">
        <v>41.892194117647058</v>
      </c>
      <c r="N373" s="46">
        <v>103.61277794117647</v>
      </c>
      <c r="P373" s="46">
        <v>59.755814084507044</v>
      </c>
      <c r="Q373" s="46">
        <v>38.90551338028169</v>
      </c>
      <c r="R373" s="46">
        <v>98.661327464788741</v>
      </c>
      <c r="T373" s="46">
        <f t="shared" si="121"/>
        <v>58.232160273972596</v>
      </c>
      <c r="U373" s="46">
        <f t="shared" si="122"/>
        <v>38.705230136986302</v>
      </c>
      <c r="V373" s="46">
        <f t="shared" si="107"/>
        <v>96.937390410958898</v>
      </c>
      <c r="X373" s="46">
        <f t="shared" si="108"/>
        <v>59.902852727336352</v>
      </c>
      <c r="Y373" s="46">
        <f t="shared" si="109"/>
        <v>39.834312544971681</v>
      </c>
      <c r="Z373" s="46">
        <f t="shared" si="110"/>
        <v>99.737165272308019</v>
      </c>
    </row>
    <row r="374" spans="2:26" ht="15">
      <c r="B374" s="47" t="s">
        <v>332</v>
      </c>
      <c r="C374" s="47" t="s">
        <v>563</v>
      </c>
      <c r="D374" s="71">
        <f>IFERROR(VLOOKUP(B374,'1061(2023)'!$B$3:$I$297,8,0),0)</f>
        <v>1349737.0153109799</v>
      </c>
      <c r="E374" s="71">
        <f>IFERROR(VLOOKUP(B374,August!$A$6:$H$300,8,0),0)-F374</f>
        <v>780492.83000000007</v>
      </c>
      <c r="F374" s="71">
        <f>IFERROR(VLOOKUP(B374,December!$A$6:$H$300,8,0),0)</f>
        <v>468042.54</v>
      </c>
      <c r="H374" s="46">
        <v>55.437242608695655</v>
      </c>
      <c r="I374" s="46">
        <v>43.813880869565217</v>
      </c>
      <c r="J374" s="46">
        <v>99.251123478260865</v>
      </c>
      <c r="L374" s="46">
        <v>61.537537515142859</v>
      </c>
      <c r="M374" s="46">
        <v>44.151673861091496</v>
      </c>
      <c r="N374" s="46">
        <v>105.68921137623435</v>
      </c>
      <c r="P374" s="46">
        <v>62.356920887551126</v>
      </c>
      <c r="Q374" s="46">
        <v>40.678101418908739</v>
      </c>
      <c r="R374" s="46">
        <v>103.03502230645987</v>
      </c>
      <c r="T374" s="46">
        <f t="shared" si="121"/>
        <v>57.82554832136497</v>
      </c>
      <c r="U374" s="46">
        <f t="shared" si="122"/>
        <v>34.676572894621458</v>
      </c>
      <c r="V374" s="46">
        <f t="shared" si="107"/>
        <v>92.502121215986421</v>
      </c>
      <c r="X374" s="46">
        <f t="shared" si="108"/>
        <v>60.573335574686318</v>
      </c>
      <c r="Y374" s="46">
        <f t="shared" si="109"/>
        <v>39.835449391540564</v>
      </c>
      <c r="Z374" s="46">
        <f t="shared" si="110"/>
        <v>100.40878496622686</v>
      </c>
    </row>
    <row r="375" spans="2:26" ht="15">
      <c r="B375" s="47" t="s">
        <v>326</v>
      </c>
      <c r="C375" s="47" t="s">
        <v>558</v>
      </c>
      <c r="D375" s="71">
        <f>IFERROR(VLOOKUP(B375,'1061(2023)'!$B$3:$I$297,8,0),0)</f>
        <v>760000</v>
      </c>
      <c r="E375" s="71">
        <f>IFERROR(VLOOKUP(B375,August!$A$6:$H$300,8,0),0)-F375</f>
        <v>453462.70999999996</v>
      </c>
      <c r="F375" s="71">
        <f>IFERROR(VLOOKUP(B375,December!$A$6:$H$300,8,0),0)</f>
        <v>281125.89</v>
      </c>
      <c r="H375" s="46">
        <v>59.998469648562292</v>
      </c>
      <c r="I375" s="46">
        <v>39.220940894568692</v>
      </c>
      <c r="J375" s="46">
        <v>99.219410543130977</v>
      </c>
      <c r="L375" s="46">
        <v>62.174178913738018</v>
      </c>
      <c r="M375" s="46">
        <v>40.187621405750804</v>
      </c>
      <c r="N375" s="46">
        <v>102.36180031948882</v>
      </c>
      <c r="P375" s="46">
        <v>59.543334265734259</v>
      </c>
      <c r="Q375" s="46">
        <v>34.207166433566435</v>
      </c>
      <c r="R375" s="46">
        <v>93.750500699300687</v>
      </c>
      <c r="T375" s="46">
        <f t="shared" si="121"/>
        <v>59.666146052631575</v>
      </c>
      <c r="U375" s="46">
        <f t="shared" si="122"/>
        <v>36.990248684210528</v>
      </c>
      <c r="V375" s="46">
        <f t="shared" si="107"/>
        <v>96.656394736842103</v>
      </c>
      <c r="X375" s="46">
        <f t="shared" si="108"/>
        <v>60.461219744034622</v>
      </c>
      <c r="Y375" s="46">
        <f t="shared" si="109"/>
        <v>37.128345507842589</v>
      </c>
      <c r="Z375" s="46">
        <f t="shared" si="110"/>
        <v>97.589565251877204</v>
      </c>
    </row>
    <row r="376" spans="2:26" ht="15">
      <c r="B376" s="47" t="s">
        <v>327</v>
      </c>
      <c r="C376" s="47" t="s">
        <v>559</v>
      </c>
      <c r="D376" s="71">
        <f>IFERROR(VLOOKUP(B376,'1061(2023)'!$B$3:$I$297,8,0),0)</f>
        <v>1300000</v>
      </c>
      <c r="E376" s="71">
        <f>IFERROR(VLOOKUP(B376,August!$A$6:$H$300,8,0),0)-F376</f>
        <v>739267.24</v>
      </c>
      <c r="F376" s="71">
        <f>IFERROR(VLOOKUP(B376,December!$A$6:$H$300,8,0),0)</f>
        <v>474309.57</v>
      </c>
      <c r="H376" s="46">
        <v>58.924665555555556</v>
      </c>
      <c r="I376" s="46">
        <v>41.227794444444449</v>
      </c>
      <c r="J376" s="46">
        <v>100.15246</v>
      </c>
      <c r="L376" s="46">
        <v>72.216376666666676</v>
      </c>
      <c r="M376" s="46">
        <v>42.051501111111108</v>
      </c>
      <c r="N376" s="46">
        <v>114.26787777777778</v>
      </c>
      <c r="P376" s="46">
        <v>58.74036818181817</v>
      </c>
      <c r="Q376" s="46">
        <v>40.642624545454545</v>
      </c>
      <c r="R376" s="46">
        <v>99.382992727272722</v>
      </c>
      <c r="T376" s="46">
        <f t="shared" si="121"/>
        <v>56.866710769230764</v>
      </c>
      <c r="U376" s="46">
        <f t="shared" si="122"/>
        <v>36.485351538461543</v>
      </c>
      <c r="V376" s="46">
        <f t="shared" si="107"/>
        <v>93.352062307692307</v>
      </c>
      <c r="X376" s="46">
        <f t="shared" si="108"/>
        <v>62.607818539238536</v>
      </c>
      <c r="Y376" s="46">
        <f t="shared" si="109"/>
        <v>39.726492398342401</v>
      </c>
      <c r="Z376" s="46">
        <f t="shared" si="110"/>
        <v>102.33431093758094</v>
      </c>
    </row>
    <row r="377" spans="2:26" ht="15">
      <c r="B377" s="47" t="s">
        <v>328</v>
      </c>
      <c r="C377" s="47" t="s">
        <v>560</v>
      </c>
      <c r="D377" s="71">
        <f>IFERROR(VLOOKUP(B377,'1061(2023)'!$B$3:$I$297,8,0),0)</f>
        <v>1525000</v>
      </c>
      <c r="E377" s="71">
        <f>IFERROR(VLOOKUP(B377,August!$A$6:$H$300,8,0),0)-F377</f>
        <v>895890.95000000007</v>
      </c>
      <c r="F377" s="71">
        <f>IFERROR(VLOOKUP(B377,December!$A$6:$H$300,8,0),0)</f>
        <v>543799.87</v>
      </c>
      <c r="H377" s="46">
        <v>59.235160000000008</v>
      </c>
      <c r="I377" s="46">
        <v>38.979916666666661</v>
      </c>
      <c r="J377" s="46">
        <v>98.215076666666675</v>
      </c>
      <c r="L377" s="46">
        <v>68.870921666666675</v>
      </c>
      <c r="M377" s="46">
        <v>39.840145833333338</v>
      </c>
      <c r="N377" s="46">
        <v>108.71106750000001</v>
      </c>
      <c r="P377" s="46">
        <v>58.915523703703712</v>
      </c>
      <c r="Q377" s="46">
        <v>39.44487185185185</v>
      </c>
      <c r="R377" s="46">
        <v>98.360395555555556</v>
      </c>
      <c r="T377" s="46">
        <f t="shared" si="121"/>
        <v>58.746947540983605</v>
      </c>
      <c r="U377" s="46">
        <f t="shared" si="122"/>
        <v>35.659007868852463</v>
      </c>
      <c r="V377" s="46">
        <f t="shared" si="107"/>
        <v>94.405955409836068</v>
      </c>
      <c r="X377" s="46">
        <f t="shared" si="108"/>
        <v>62.177797637117997</v>
      </c>
      <c r="Y377" s="46">
        <f t="shared" si="109"/>
        <v>38.31467518467921</v>
      </c>
      <c r="Z377" s="46">
        <f t="shared" si="110"/>
        <v>100.49247282179721</v>
      </c>
    </row>
    <row r="378" spans="2:26" ht="15">
      <c r="B378" s="47" t="s">
        <v>329</v>
      </c>
      <c r="C378" s="47" t="s">
        <v>1634</v>
      </c>
      <c r="D378" s="71">
        <f>IFERROR(VLOOKUP(B378,'1061(2023)'!$B$3:$I$297,8,0),0)</f>
        <v>6900565.3406684799</v>
      </c>
      <c r="E378" s="71">
        <f>IFERROR(VLOOKUP(B378,August!$A$6:$H$300,8,0),0)-F378</f>
        <v>3956814.47</v>
      </c>
      <c r="F378" s="71">
        <f>IFERROR(VLOOKUP(B378,December!$A$6:$H$300,8,0),0)</f>
        <v>2481966.3199999998</v>
      </c>
      <c r="H378" s="46">
        <v>56.67076179431966</v>
      </c>
      <c r="I378" s="46">
        <v>43.055445983372067</v>
      </c>
      <c r="J378" s="46">
        <v>99.726207777691727</v>
      </c>
      <c r="L378" s="46">
        <v>44.59097453736436</v>
      </c>
      <c r="M378" s="46">
        <v>43.485167574838499</v>
      </c>
      <c r="N378" s="46">
        <v>88.076142112202859</v>
      </c>
      <c r="P378" s="46">
        <v>57.422628141728126</v>
      </c>
      <c r="Q378" s="46">
        <v>32.359361973306761</v>
      </c>
      <c r="R378" s="46">
        <v>89.781990115034887</v>
      </c>
      <c r="T378" s="46">
        <f t="shared" si="121"/>
        <v>57.340439147507446</v>
      </c>
      <c r="U378" s="46">
        <f t="shared" si="122"/>
        <v>35.96757942965241</v>
      </c>
      <c r="V378" s="46">
        <f t="shared" si="107"/>
        <v>93.308018577159856</v>
      </c>
      <c r="X378" s="46">
        <f t="shared" si="108"/>
        <v>53.11801394219998</v>
      </c>
      <c r="Y378" s="46">
        <f t="shared" si="109"/>
        <v>37.270702992599219</v>
      </c>
      <c r="Z378" s="46">
        <f t="shared" si="110"/>
        <v>90.388716934799206</v>
      </c>
    </row>
    <row r="379" spans="2:26" ht="15">
      <c r="B379" s="47" t="s">
        <v>330</v>
      </c>
      <c r="C379" s="47" t="s">
        <v>561</v>
      </c>
      <c r="D379" s="71">
        <f>IFERROR(VLOOKUP(B379,'1061(2023)'!$B$3:$I$297,8,0),0)</f>
        <v>328165.98786256998</v>
      </c>
      <c r="E379" s="71">
        <f>IFERROR(VLOOKUP(B379,August!$A$6:$H$300,8,0),0)-F379</f>
        <v>194467.88</v>
      </c>
      <c r="F379" s="71">
        <f>IFERROR(VLOOKUP(B379,December!$A$6:$H$300,8,0),0)</f>
        <v>93755</v>
      </c>
      <c r="H379" s="46">
        <v>60.345865079365083</v>
      </c>
      <c r="I379" s="46">
        <v>36.855650793650796</v>
      </c>
      <c r="J379" s="46">
        <v>97.201515873015879</v>
      </c>
      <c r="L379" s="46">
        <v>67.873062025389075</v>
      </c>
      <c r="M379" s="46">
        <v>37.875482962973997</v>
      </c>
      <c r="N379" s="46">
        <v>105.74854498836308</v>
      </c>
      <c r="P379" s="46">
        <v>61.495035821186939</v>
      </c>
      <c r="Q379" s="46">
        <v>35.524627202860259</v>
      </c>
      <c r="R379" s="46">
        <v>97.01966302404719</v>
      </c>
      <c r="T379" s="46">
        <f t="shared" si="121"/>
        <v>59.258999162777236</v>
      </c>
      <c r="U379" s="46">
        <f t="shared" si="122"/>
        <v>28.56938362523508</v>
      </c>
      <c r="V379" s="46">
        <f t="shared" si="107"/>
        <v>87.82838278801232</v>
      </c>
      <c r="X379" s="46">
        <f t="shared" si="108"/>
        <v>62.875699003117745</v>
      </c>
      <c r="Y379" s="46">
        <f t="shared" si="109"/>
        <v>33.98983126368978</v>
      </c>
      <c r="Z379" s="46">
        <f t="shared" si="110"/>
        <v>96.865530266807525</v>
      </c>
    </row>
    <row r="380" spans="2:26" ht="15">
      <c r="B380" s="49" t="s">
        <v>1635</v>
      </c>
      <c r="C380" s="45" t="s">
        <v>1636</v>
      </c>
      <c r="D380" s="72">
        <f>SUM(D365:D379)</f>
        <v>47796571.781994134</v>
      </c>
      <c r="E380" s="72">
        <f t="shared" ref="E380:F380" si="123">SUM(E365:E379)</f>
        <v>27580037.739999998</v>
      </c>
      <c r="F380" s="72">
        <f t="shared" si="123"/>
        <v>18121040.889999997</v>
      </c>
      <c r="G380" s="42"/>
      <c r="H380" s="50">
        <v>57.018971011159181</v>
      </c>
      <c r="I380" s="50">
        <v>41.788016240293686</v>
      </c>
      <c r="J380" s="50">
        <v>98.806987251452867</v>
      </c>
      <c r="K380" s="42"/>
      <c r="L380" s="50">
        <v>57.458432934940262</v>
      </c>
      <c r="M380" s="50">
        <v>41.172655784320845</v>
      </c>
      <c r="N380" s="50">
        <v>98.631088719261101</v>
      </c>
      <c r="O380" s="42"/>
      <c r="P380" s="50">
        <v>57.783879430376409</v>
      </c>
      <c r="Q380" s="50">
        <v>38.139761804951583</v>
      </c>
      <c r="R380" s="50">
        <v>95.923641235327992</v>
      </c>
      <c r="S380" s="42"/>
      <c r="T380" s="50">
        <f t="shared" si="121"/>
        <v>57.702962182718544</v>
      </c>
      <c r="U380" s="50">
        <f t="shared" si="122"/>
        <v>37.912846495878881</v>
      </c>
      <c r="V380" s="50">
        <f t="shared" si="107"/>
        <v>95.615808678597432</v>
      </c>
      <c r="W380" s="42"/>
      <c r="X380" s="50">
        <f t="shared" si="108"/>
        <v>57.648424849345076</v>
      </c>
      <c r="Y380" s="50">
        <f t="shared" si="109"/>
        <v>39.075088028383767</v>
      </c>
      <c r="Z380" s="50">
        <f t="shared" si="110"/>
        <v>96.723512877728851</v>
      </c>
    </row>
    <row r="381" spans="2:26">
      <c r="H381" s="46"/>
      <c r="I381" s="46"/>
      <c r="J381" s="46"/>
      <c r="L381" s="46"/>
      <c r="M381" s="46"/>
      <c r="N381" s="46"/>
      <c r="P381" s="46"/>
      <c r="Q381" s="46"/>
      <c r="R381" s="46"/>
      <c r="T381" s="46"/>
      <c r="U381" s="46"/>
      <c r="V381" s="46"/>
      <c r="X381" s="46"/>
      <c r="Y381" s="46"/>
      <c r="Z381" s="46"/>
    </row>
    <row r="382" spans="2:26">
      <c r="H382" s="46"/>
      <c r="I382" s="46"/>
      <c r="J382" s="46"/>
      <c r="L382" s="46"/>
      <c r="M382" s="46"/>
      <c r="N382" s="46"/>
      <c r="P382" s="46"/>
      <c r="Q382" s="46"/>
      <c r="R382" s="46"/>
      <c r="T382" s="46"/>
      <c r="U382" s="46"/>
      <c r="V382" s="46"/>
      <c r="X382" s="46"/>
      <c r="Y382" s="46"/>
      <c r="Z382" s="46"/>
    </row>
    <row r="383" spans="2:26">
      <c r="H383" s="46"/>
      <c r="I383" s="46"/>
      <c r="J383" s="46"/>
      <c r="L383" s="46"/>
      <c r="M383" s="46"/>
      <c r="N383" s="46"/>
      <c r="P383" s="46"/>
      <c r="Q383" s="46"/>
      <c r="R383" s="46"/>
      <c r="T383" s="46"/>
      <c r="U383" s="46"/>
      <c r="V383" s="46"/>
      <c r="X383" s="46"/>
      <c r="Y383" s="46"/>
      <c r="Z383" s="46"/>
    </row>
  </sheetData>
  <sheetProtection sheet="1" objects="1" scenarios="1"/>
  <conditionalFormatting sqref="B130">
    <cfRule type="duplicateValues" dxfId="9" priority="7"/>
  </conditionalFormatting>
  <conditionalFormatting sqref="B131">
    <cfRule type="duplicateValues" dxfId="8" priority="6"/>
  </conditionalFormatting>
  <conditionalFormatting sqref="B319">
    <cfRule type="duplicateValues" dxfId="7" priority="5"/>
  </conditionalFormatting>
  <conditionalFormatting sqref="B320">
    <cfRule type="duplicateValues" dxfId="6" priority="4"/>
  </conditionalFormatting>
  <conditionalFormatting sqref="B323">
    <cfRule type="duplicateValues" dxfId="5" priority="2"/>
  </conditionalFormatting>
  <conditionalFormatting sqref="B334:B335">
    <cfRule type="duplicateValues" dxfId="4" priority="10"/>
  </conditionalFormatting>
  <conditionalFormatting sqref="B336">
    <cfRule type="duplicateValues" dxfId="3" priority="9"/>
  </conditionalFormatting>
  <conditionalFormatting sqref="C320">
    <cfRule type="duplicateValues" dxfId="2" priority="3"/>
  </conditionalFormatting>
  <conditionalFormatting sqref="C323">
    <cfRule type="duplicateValues" dxfId="1" priority="1"/>
  </conditionalFormatting>
  <conditionalFormatting sqref="C336">
    <cfRule type="duplicateValues" dxfId="0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B1:R306"/>
  <sheetViews>
    <sheetView showZeros="0" zoomScale="90" zoomScaleNormal="90" workbookViewId="0">
      <pane ySplit="2" topLeftCell="A278" activePane="bottomLeft" state="frozen"/>
      <selection pane="bottomLeft" activeCell="D288" sqref="D288"/>
    </sheetView>
  </sheetViews>
  <sheetFormatPr defaultRowHeight="11.25"/>
  <cols>
    <col min="2" max="2" width="11.1640625" bestFit="1" customWidth="1"/>
    <col min="3" max="3" width="25" customWidth="1"/>
    <col min="4" max="4" width="30.1640625" customWidth="1"/>
    <col min="5" max="5" width="24.33203125" customWidth="1"/>
    <col min="6" max="6" width="29.6640625" style="1" customWidth="1"/>
    <col min="7" max="7" width="13.1640625" bestFit="1" customWidth="1"/>
    <col min="8" max="8" width="23.6640625" bestFit="1" customWidth="1"/>
    <col min="9" max="9" width="23.6640625" customWidth="1"/>
    <col min="10" max="10" width="26.6640625" bestFit="1" customWidth="1"/>
    <col min="11" max="11" width="18" bestFit="1" customWidth="1"/>
    <col min="12" max="13" width="19.33203125" style="3" customWidth="1"/>
    <col min="14" max="15" width="11.1640625" bestFit="1" customWidth="1"/>
    <col min="16" max="16" width="15.5" customWidth="1"/>
    <col min="17" max="17" width="11.1640625" bestFit="1" customWidth="1"/>
  </cols>
  <sheetData>
    <row r="1" spans="2:17" ht="33">
      <c r="B1" s="20" t="s">
        <v>600</v>
      </c>
    </row>
    <row r="2" spans="2:17" s="2" customFormat="1" ht="51.75">
      <c r="B2" s="75" t="s">
        <v>58</v>
      </c>
      <c r="C2" s="75" t="s">
        <v>65</v>
      </c>
      <c r="D2" s="76" t="s">
        <v>590</v>
      </c>
      <c r="E2" s="75" t="s">
        <v>591</v>
      </c>
      <c r="F2" s="75" t="s">
        <v>592</v>
      </c>
      <c r="G2" s="75" t="s">
        <v>593</v>
      </c>
      <c r="H2" s="75" t="s">
        <v>594</v>
      </c>
      <c r="I2" s="21" t="s">
        <v>601</v>
      </c>
      <c r="J2" s="77" t="s">
        <v>599</v>
      </c>
      <c r="K2" s="77" t="s">
        <v>595</v>
      </c>
      <c r="L2" s="75" t="s">
        <v>596</v>
      </c>
      <c r="M2" s="17"/>
      <c r="P2" s="18"/>
    </row>
    <row r="3" spans="2:17" ht="16.5">
      <c r="B3" s="4" t="s">
        <v>67</v>
      </c>
      <c r="C3" s="4" t="s">
        <v>334</v>
      </c>
      <c r="D3" s="13">
        <v>92735856</v>
      </c>
      <c r="E3" s="13">
        <v>0</v>
      </c>
      <c r="F3" s="13">
        <f>D3+E3</f>
        <v>92735856</v>
      </c>
      <c r="G3" s="14">
        <f>ROUND((H3/F3)*1000,5)</f>
        <v>1.6174999999999999</v>
      </c>
      <c r="H3" s="13">
        <v>150000</v>
      </c>
      <c r="I3" s="13">
        <f>H3-(E3*G3)/1000</f>
        <v>150000</v>
      </c>
      <c r="J3" s="15">
        <v>80.3</v>
      </c>
      <c r="K3" s="13">
        <f>ROUND(F3/J3,0)</f>
        <v>1154867</v>
      </c>
      <c r="L3" s="13">
        <f>ROUND(H3/J3,0)</f>
        <v>1868</v>
      </c>
      <c r="M3" s="13"/>
      <c r="N3" s="14"/>
      <c r="O3" s="13"/>
      <c r="P3" s="14"/>
      <c r="Q3" s="15"/>
    </row>
    <row r="4" spans="2:17" ht="16.5">
      <c r="B4" s="4" t="s">
        <v>68</v>
      </c>
      <c r="C4" s="4" t="s">
        <v>335</v>
      </c>
      <c r="D4" s="13">
        <v>23106763</v>
      </c>
      <c r="E4" s="13">
        <v>0</v>
      </c>
      <c r="F4" s="13">
        <f t="shared" ref="F4:F67" si="0">D4+E4</f>
        <v>23106763</v>
      </c>
      <c r="G4" s="14">
        <f t="shared" ref="G4:G67" si="1">ROUND((H4/F4)*1000,5)</f>
        <v>2.1638700000000002</v>
      </c>
      <c r="H4" s="13">
        <v>50000</v>
      </c>
      <c r="I4" s="13">
        <f t="shared" ref="I4:I67" si="2">H4-(E4*G4)/1000</f>
        <v>50000</v>
      </c>
      <c r="J4" s="15">
        <v>18.8</v>
      </c>
      <c r="K4" s="13">
        <f t="shared" ref="K4:K67" si="3">ROUND(F4/J4,0)</f>
        <v>1229083</v>
      </c>
      <c r="L4" s="13">
        <f t="shared" ref="L4:L67" si="4">ROUND(H4/J4,0)</f>
        <v>2660</v>
      </c>
      <c r="M4" s="13"/>
      <c r="N4" s="14"/>
      <c r="O4" s="13"/>
      <c r="P4" s="14"/>
      <c r="Q4" s="15"/>
    </row>
    <row r="5" spans="2:17" ht="16.5">
      <c r="B5" s="4" t="s">
        <v>66</v>
      </c>
      <c r="C5" s="4" t="s">
        <v>333</v>
      </c>
      <c r="D5" s="13">
        <v>2177681099</v>
      </c>
      <c r="E5" s="13">
        <v>0</v>
      </c>
      <c r="F5" s="13">
        <f t="shared" si="0"/>
        <v>2177681099</v>
      </c>
      <c r="G5" s="14">
        <f t="shared" si="1"/>
        <v>1.1755599999999999</v>
      </c>
      <c r="H5" s="13">
        <v>2560000</v>
      </c>
      <c r="I5" s="13">
        <f t="shared" si="2"/>
        <v>2560000</v>
      </c>
      <c r="J5" s="15">
        <v>4520.51</v>
      </c>
      <c r="K5" s="13">
        <f t="shared" si="3"/>
        <v>481733</v>
      </c>
      <c r="L5" s="13">
        <f t="shared" si="4"/>
        <v>566</v>
      </c>
      <c r="M5" s="13"/>
      <c r="N5" s="14"/>
      <c r="O5" s="13"/>
      <c r="P5" s="14"/>
      <c r="Q5" s="15"/>
    </row>
    <row r="6" spans="2:17" ht="16.5">
      <c r="B6" s="4" t="s">
        <v>69</v>
      </c>
      <c r="C6" s="4" t="s">
        <v>336</v>
      </c>
      <c r="D6" s="13">
        <v>444084759</v>
      </c>
      <c r="E6" s="13">
        <v>0</v>
      </c>
      <c r="F6" s="13">
        <f t="shared" si="0"/>
        <v>444084759</v>
      </c>
      <c r="G6" s="14">
        <f t="shared" si="1"/>
        <v>1.2272400000000001</v>
      </c>
      <c r="H6" s="13">
        <v>545000</v>
      </c>
      <c r="I6" s="13">
        <f t="shared" si="2"/>
        <v>545000</v>
      </c>
      <c r="J6" s="15">
        <v>192.69</v>
      </c>
      <c r="K6" s="13">
        <f t="shared" si="3"/>
        <v>2304659</v>
      </c>
      <c r="L6" s="13">
        <f t="shared" si="4"/>
        <v>2828</v>
      </c>
      <c r="M6" s="13"/>
      <c r="N6" s="14"/>
      <c r="O6" s="13"/>
      <c r="P6" s="14"/>
      <c r="Q6" s="15"/>
    </row>
    <row r="7" spans="2:17" ht="16.5">
      <c r="B7" s="4" t="s">
        <v>70</v>
      </c>
      <c r="C7" s="4" t="s">
        <v>337</v>
      </c>
      <c r="D7" s="13">
        <v>494873542</v>
      </c>
      <c r="E7" s="13">
        <v>0</v>
      </c>
      <c r="F7" s="13">
        <f t="shared" si="0"/>
        <v>494873542</v>
      </c>
      <c r="G7" s="14">
        <f t="shared" si="1"/>
        <v>1.84694</v>
      </c>
      <c r="H7" s="13">
        <v>914000</v>
      </c>
      <c r="I7" s="13">
        <f t="shared" si="2"/>
        <v>914000</v>
      </c>
      <c r="J7" s="15">
        <v>349</v>
      </c>
      <c r="K7" s="13">
        <f t="shared" si="3"/>
        <v>1417976</v>
      </c>
      <c r="L7" s="13">
        <f t="shared" si="4"/>
        <v>2619</v>
      </c>
      <c r="M7" s="13"/>
      <c r="N7" s="14"/>
      <c r="O7" s="13"/>
      <c r="P7" s="14"/>
      <c r="Q7" s="15"/>
    </row>
    <row r="8" spans="2:17" ht="16.5">
      <c r="B8" s="4" t="s">
        <v>71</v>
      </c>
      <c r="C8" s="4" t="s">
        <v>338</v>
      </c>
      <c r="D8" s="13">
        <v>1621650392</v>
      </c>
      <c r="E8" s="13">
        <v>0</v>
      </c>
      <c r="F8" s="13">
        <f t="shared" si="0"/>
        <v>1621650392</v>
      </c>
      <c r="G8" s="14">
        <f t="shared" si="1"/>
        <v>2.62757</v>
      </c>
      <c r="H8" s="13">
        <v>4261000</v>
      </c>
      <c r="I8" s="13">
        <f t="shared" si="2"/>
        <v>4261000</v>
      </c>
      <c r="J8" s="15">
        <v>2587.13</v>
      </c>
      <c r="K8" s="13">
        <f t="shared" si="3"/>
        <v>626814</v>
      </c>
      <c r="L8" s="13">
        <f t="shared" si="4"/>
        <v>1647</v>
      </c>
      <c r="M8" s="13"/>
      <c r="N8" s="14"/>
      <c r="O8" s="13"/>
      <c r="P8" s="14"/>
      <c r="Q8" s="15"/>
    </row>
    <row r="9" spans="2:17" ht="16.5">
      <c r="B9" s="4" t="s">
        <v>72</v>
      </c>
      <c r="C9" s="4" t="s">
        <v>339</v>
      </c>
      <c r="D9" s="13">
        <v>452359841</v>
      </c>
      <c r="E9" s="13">
        <v>1100168</v>
      </c>
      <c r="F9" s="13">
        <f t="shared" si="0"/>
        <v>453460009</v>
      </c>
      <c r="G9" s="14">
        <f t="shared" si="1"/>
        <v>2.31419</v>
      </c>
      <c r="H9" s="13">
        <v>1049392</v>
      </c>
      <c r="I9" s="13">
        <f t="shared" si="2"/>
        <v>1046846.00221608</v>
      </c>
      <c r="J9" s="15">
        <v>615.19000000000005</v>
      </c>
      <c r="K9" s="13">
        <f t="shared" si="3"/>
        <v>737106</v>
      </c>
      <c r="L9" s="13">
        <f t="shared" si="4"/>
        <v>1706</v>
      </c>
      <c r="M9" s="13"/>
      <c r="N9" s="14"/>
      <c r="O9" s="13"/>
      <c r="P9" s="14"/>
      <c r="Q9" s="15"/>
    </row>
    <row r="10" spans="2:17" ht="16.5">
      <c r="B10" s="4" t="s">
        <v>73</v>
      </c>
      <c r="C10" s="4" t="s">
        <v>340</v>
      </c>
      <c r="D10" s="13">
        <v>12435486722</v>
      </c>
      <c r="E10" s="13">
        <v>0</v>
      </c>
      <c r="F10" s="13">
        <f t="shared" si="0"/>
        <v>12435486722</v>
      </c>
      <c r="G10" s="14">
        <f t="shared" si="1"/>
        <v>0</v>
      </c>
      <c r="H10" s="13">
        <v>0</v>
      </c>
      <c r="I10" s="13">
        <f t="shared" si="2"/>
        <v>0</v>
      </c>
      <c r="J10" s="15">
        <v>18810.18</v>
      </c>
      <c r="K10" s="13">
        <f t="shared" si="3"/>
        <v>661104</v>
      </c>
      <c r="L10" s="13">
        <f t="shared" si="4"/>
        <v>0</v>
      </c>
      <c r="M10" s="13"/>
      <c r="N10" s="14"/>
      <c r="O10" s="13"/>
      <c r="P10" s="14"/>
      <c r="Q10" s="15"/>
    </row>
    <row r="11" spans="2:17" ht="16.5">
      <c r="B11" s="4" t="s">
        <v>8</v>
      </c>
      <c r="C11" s="4" t="s">
        <v>9</v>
      </c>
      <c r="D11" s="13">
        <v>522284115</v>
      </c>
      <c r="E11" s="13">
        <v>0</v>
      </c>
      <c r="F11" s="13">
        <f t="shared" si="0"/>
        <v>522284115</v>
      </c>
      <c r="G11" s="14">
        <f t="shared" si="1"/>
        <v>0.68066000000000004</v>
      </c>
      <c r="H11" s="13">
        <v>355497</v>
      </c>
      <c r="I11" s="13">
        <f t="shared" si="2"/>
        <v>355497</v>
      </c>
      <c r="J11" s="15">
        <v>159.69999999999999</v>
      </c>
      <c r="K11" s="13">
        <f t="shared" si="3"/>
        <v>3270408</v>
      </c>
      <c r="L11" s="13">
        <f t="shared" si="4"/>
        <v>2226</v>
      </c>
      <c r="M11" s="13"/>
      <c r="N11" s="14"/>
      <c r="O11" s="13"/>
      <c r="P11" s="14"/>
      <c r="Q11" s="15"/>
    </row>
    <row r="12" spans="2:17" ht="16.5">
      <c r="B12" s="4" t="s">
        <v>74</v>
      </c>
      <c r="C12" s="4" t="s">
        <v>566</v>
      </c>
      <c r="D12" s="13">
        <v>1083659898</v>
      </c>
      <c r="E12" s="13">
        <v>0</v>
      </c>
      <c r="F12" s="13">
        <f t="shared" si="0"/>
        <v>1083659898</v>
      </c>
      <c r="G12" s="14">
        <f t="shared" si="1"/>
        <v>1.44021</v>
      </c>
      <c r="H12" s="13">
        <v>1560697</v>
      </c>
      <c r="I12" s="13">
        <f t="shared" si="2"/>
        <v>1560697</v>
      </c>
      <c r="J12" s="15">
        <v>1398.69</v>
      </c>
      <c r="K12" s="13">
        <f t="shared" si="3"/>
        <v>774768</v>
      </c>
      <c r="L12" s="13">
        <f t="shared" si="4"/>
        <v>1116</v>
      </c>
      <c r="M12" s="13"/>
      <c r="N12" s="14"/>
      <c r="O12" s="13"/>
      <c r="P12" s="14"/>
      <c r="Q12" s="15"/>
    </row>
    <row r="13" spans="2:17" ht="16.5">
      <c r="B13" s="4" t="s">
        <v>75</v>
      </c>
      <c r="C13" s="4" t="s">
        <v>341</v>
      </c>
      <c r="D13" s="13">
        <v>731885012</v>
      </c>
      <c r="E13" s="13">
        <v>0</v>
      </c>
      <c r="F13" s="13">
        <f t="shared" si="0"/>
        <v>731885012</v>
      </c>
      <c r="G13" s="14">
        <f t="shared" si="1"/>
        <v>4.45E-3</v>
      </c>
      <c r="H13" s="13">
        <v>3254.58</v>
      </c>
      <c r="I13" s="13">
        <f t="shared" si="2"/>
        <v>3254.58</v>
      </c>
      <c r="J13" s="15">
        <v>857.87</v>
      </c>
      <c r="K13" s="13">
        <f t="shared" si="3"/>
        <v>853142</v>
      </c>
      <c r="L13" s="13">
        <f t="shared" si="4"/>
        <v>4</v>
      </c>
      <c r="M13" s="13"/>
      <c r="N13" s="14"/>
      <c r="O13" s="13"/>
      <c r="P13" s="14"/>
      <c r="Q13" s="15"/>
    </row>
    <row r="14" spans="2:17" ht="16.5">
      <c r="B14" s="4" t="s">
        <v>76</v>
      </c>
      <c r="C14" s="4" t="s">
        <v>342</v>
      </c>
      <c r="D14" s="13">
        <v>1847296941</v>
      </c>
      <c r="E14" s="13">
        <v>0</v>
      </c>
      <c r="F14" s="13">
        <f t="shared" si="0"/>
        <v>1847296941</v>
      </c>
      <c r="G14" s="14">
        <f t="shared" si="1"/>
        <v>2.0473300000000001</v>
      </c>
      <c r="H14" s="13">
        <v>3782032</v>
      </c>
      <c r="I14" s="13">
        <f t="shared" si="2"/>
        <v>3782032</v>
      </c>
      <c r="J14" s="15">
        <v>2596.02</v>
      </c>
      <c r="K14" s="13">
        <f t="shared" si="3"/>
        <v>711588</v>
      </c>
      <c r="L14" s="13">
        <f t="shared" si="4"/>
        <v>1457</v>
      </c>
      <c r="M14" s="13"/>
      <c r="N14" s="14"/>
      <c r="O14" s="13"/>
      <c r="P14" s="14"/>
      <c r="Q14" s="15"/>
    </row>
    <row r="15" spans="2:17" ht="16.5">
      <c r="B15" s="4" t="s">
        <v>77</v>
      </c>
      <c r="C15" s="4" t="s">
        <v>343</v>
      </c>
      <c r="D15" s="13">
        <v>12136803740</v>
      </c>
      <c r="E15" s="13">
        <v>0</v>
      </c>
      <c r="F15" s="13">
        <f t="shared" si="0"/>
        <v>12136803740</v>
      </c>
      <c r="G15" s="14">
        <f t="shared" si="1"/>
        <v>2.3509600000000002</v>
      </c>
      <c r="H15" s="13">
        <v>28533131</v>
      </c>
      <c r="I15" s="13">
        <f t="shared" si="2"/>
        <v>28533131</v>
      </c>
      <c r="J15" s="15">
        <v>13669.59</v>
      </c>
      <c r="K15" s="13">
        <f t="shared" si="3"/>
        <v>887869</v>
      </c>
      <c r="L15" s="13">
        <f t="shared" si="4"/>
        <v>2087</v>
      </c>
      <c r="M15" s="13"/>
      <c r="N15" s="14"/>
      <c r="O15" s="13"/>
      <c r="P15" s="14"/>
      <c r="Q15" s="15"/>
    </row>
    <row r="16" spans="2:17" ht="16.5">
      <c r="B16" s="4" t="s">
        <v>10</v>
      </c>
      <c r="C16" s="4" t="s">
        <v>11</v>
      </c>
      <c r="D16" s="13">
        <v>1582678907</v>
      </c>
      <c r="E16" s="13">
        <v>106398</v>
      </c>
      <c r="F16" s="13">
        <f t="shared" si="0"/>
        <v>1582785305</v>
      </c>
      <c r="G16" s="14">
        <f t="shared" si="1"/>
        <v>1.09982</v>
      </c>
      <c r="H16" s="13">
        <v>1740773.84</v>
      </c>
      <c r="I16" s="13">
        <f t="shared" si="2"/>
        <v>1740656.8213516402</v>
      </c>
      <c r="J16" s="15">
        <v>626.65</v>
      </c>
      <c r="K16" s="13">
        <f t="shared" si="3"/>
        <v>2525788</v>
      </c>
      <c r="L16" s="13">
        <f t="shared" si="4"/>
        <v>2778</v>
      </c>
      <c r="M16" s="13"/>
      <c r="N16" s="14"/>
      <c r="O16" s="13"/>
      <c r="P16" s="14"/>
      <c r="Q16" s="15"/>
    </row>
    <row r="17" spans="2:17" ht="16.5">
      <c r="B17" s="4" t="s">
        <v>578</v>
      </c>
      <c r="C17" s="4" t="s">
        <v>579</v>
      </c>
      <c r="D17" s="13">
        <v>46943125</v>
      </c>
      <c r="E17" s="13">
        <v>0</v>
      </c>
      <c r="F17" s="13">
        <f t="shared" si="0"/>
        <v>46943125</v>
      </c>
      <c r="G17" s="14">
        <f t="shared" si="1"/>
        <v>0</v>
      </c>
      <c r="H17" s="13">
        <v>0</v>
      </c>
      <c r="I17" s="13">
        <f t="shared" si="2"/>
        <v>0</v>
      </c>
      <c r="J17" s="15">
        <v>11</v>
      </c>
      <c r="K17" s="13">
        <f t="shared" si="3"/>
        <v>4267557</v>
      </c>
      <c r="L17" s="13">
        <f t="shared" si="4"/>
        <v>0</v>
      </c>
      <c r="M17" s="13"/>
      <c r="N17" s="14"/>
      <c r="O17" s="13"/>
      <c r="P17" s="14"/>
      <c r="Q17" s="15"/>
    </row>
    <row r="18" spans="2:17" ht="16.5">
      <c r="B18" s="4" t="s">
        <v>81</v>
      </c>
      <c r="C18" s="4" t="s">
        <v>347</v>
      </c>
      <c r="D18" s="13">
        <v>503035996</v>
      </c>
      <c r="E18" s="13">
        <v>371766</v>
      </c>
      <c r="F18" s="13">
        <f t="shared" si="0"/>
        <v>503407762</v>
      </c>
      <c r="G18" s="14">
        <f t="shared" si="1"/>
        <v>1.0001</v>
      </c>
      <c r="H18" s="13">
        <v>503459.81</v>
      </c>
      <c r="I18" s="13">
        <f t="shared" si="2"/>
        <v>503088.00682339998</v>
      </c>
      <c r="J18" s="15">
        <v>310</v>
      </c>
      <c r="K18" s="13">
        <f t="shared" si="3"/>
        <v>1623896</v>
      </c>
      <c r="L18" s="13">
        <f t="shared" si="4"/>
        <v>1624</v>
      </c>
      <c r="M18" s="13"/>
      <c r="N18" s="14"/>
      <c r="O18" s="13"/>
      <c r="P18" s="14"/>
      <c r="Q18" s="15"/>
    </row>
    <row r="19" spans="2:17" ht="16.5">
      <c r="B19" s="4" t="s">
        <v>78</v>
      </c>
      <c r="C19" s="4" t="s">
        <v>344</v>
      </c>
      <c r="D19" s="13">
        <v>4435120937</v>
      </c>
      <c r="E19" s="13">
        <v>170599</v>
      </c>
      <c r="F19" s="13">
        <f t="shared" si="0"/>
        <v>4435291536</v>
      </c>
      <c r="G19" s="14">
        <f t="shared" si="1"/>
        <v>0.87</v>
      </c>
      <c r="H19" s="13">
        <v>3858710</v>
      </c>
      <c r="I19" s="13">
        <f t="shared" si="2"/>
        <v>3858561.5788699999</v>
      </c>
      <c r="J19" s="15">
        <v>1338.95</v>
      </c>
      <c r="K19" s="13">
        <f t="shared" si="3"/>
        <v>3312515</v>
      </c>
      <c r="L19" s="13">
        <f t="shared" si="4"/>
        <v>2882</v>
      </c>
      <c r="M19" s="13"/>
      <c r="N19" s="14"/>
      <c r="O19" s="13"/>
      <c r="P19" s="14"/>
      <c r="Q19" s="15"/>
    </row>
    <row r="20" spans="2:17" ht="16.5">
      <c r="B20" s="4" t="s">
        <v>82</v>
      </c>
      <c r="C20" s="4" t="s">
        <v>348</v>
      </c>
      <c r="D20" s="13">
        <v>1260437577</v>
      </c>
      <c r="E20" s="13">
        <v>66417</v>
      </c>
      <c r="F20" s="13">
        <f t="shared" si="0"/>
        <v>1260503994</v>
      </c>
      <c r="G20" s="14">
        <f t="shared" si="1"/>
        <v>1.9902</v>
      </c>
      <c r="H20" s="13">
        <v>2508661</v>
      </c>
      <c r="I20" s="13">
        <f t="shared" si="2"/>
        <v>2508528.8168866001</v>
      </c>
      <c r="J20" s="15">
        <v>1577.73</v>
      </c>
      <c r="K20" s="13">
        <f t="shared" si="3"/>
        <v>798935</v>
      </c>
      <c r="L20" s="13">
        <f t="shared" si="4"/>
        <v>1590</v>
      </c>
      <c r="M20" s="13"/>
      <c r="N20" s="14"/>
      <c r="O20" s="13"/>
      <c r="P20" s="14"/>
      <c r="Q20" s="15"/>
    </row>
    <row r="21" spans="2:17" ht="16.5">
      <c r="B21" s="4" t="s">
        <v>79</v>
      </c>
      <c r="C21" s="4" t="s">
        <v>345</v>
      </c>
      <c r="D21" s="13">
        <v>4664952401</v>
      </c>
      <c r="E21" s="13">
        <v>664198</v>
      </c>
      <c r="F21" s="13">
        <f t="shared" si="0"/>
        <v>4665616599</v>
      </c>
      <c r="G21" s="14">
        <f t="shared" si="1"/>
        <v>0.78391999999999995</v>
      </c>
      <c r="H21" s="13">
        <v>3657461.74</v>
      </c>
      <c r="I21" s="13">
        <f t="shared" si="2"/>
        <v>3656941.0619038404</v>
      </c>
      <c r="J21" s="15">
        <v>1307.68</v>
      </c>
      <c r="K21" s="13">
        <f t="shared" si="3"/>
        <v>3567858</v>
      </c>
      <c r="L21" s="13">
        <f t="shared" si="4"/>
        <v>2797</v>
      </c>
      <c r="M21" s="13"/>
      <c r="N21" s="14"/>
      <c r="O21" s="13"/>
      <c r="P21" s="14"/>
      <c r="Q21" s="15"/>
    </row>
    <row r="22" spans="2:17" ht="16.5">
      <c r="B22" s="4" t="s">
        <v>80</v>
      </c>
      <c r="C22" s="4" t="s">
        <v>346</v>
      </c>
      <c r="D22" s="13">
        <v>7292017533</v>
      </c>
      <c r="E22" s="13">
        <v>125957</v>
      </c>
      <c r="F22" s="13">
        <f t="shared" si="0"/>
        <v>7292143490</v>
      </c>
      <c r="G22" s="14">
        <f t="shared" si="1"/>
        <v>1.70017</v>
      </c>
      <c r="H22" s="13">
        <v>12397901.710000001</v>
      </c>
      <c r="I22" s="13">
        <f t="shared" si="2"/>
        <v>12397687.561687311</v>
      </c>
      <c r="J22" s="15">
        <v>7690.03</v>
      </c>
      <c r="K22" s="13">
        <f t="shared" si="3"/>
        <v>948259</v>
      </c>
      <c r="L22" s="13">
        <f t="shared" si="4"/>
        <v>1612</v>
      </c>
      <c r="M22" s="13"/>
      <c r="N22" s="14"/>
      <c r="O22" s="13"/>
      <c r="P22" s="14"/>
      <c r="Q22" s="15"/>
    </row>
    <row r="23" spans="2:17" ht="16.5">
      <c r="B23" s="4" t="s">
        <v>84</v>
      </c>
      <c r="C23" s="4" t="s">
        <v>350</v>
      </c>
      <c r="D23" s="13">
        <v>5356507868</v>
      </c>
      <c r="E23" s="13">
        <v>7554116</v>
      </c>
      <c r="F23" s="13">
        <f t="shared" si="0"/>
        <v>5364061984</v>
      </c>
      <c r="G23" s="14">
        <f t="shared" si="1"/>
        <v>1.0439799999999999</v>
      </c>
      <c r="H23" s="13">
        <v>5600000</v>
      </c>
      <c r="I23" s="13">
        <f t="shared" si="2"/>
        <v>5592113.6539783198</v>
      </c>
      <c r="J23" s="15">
        <v>3650.03</v>
      </c>
      <c r="K23" s="13">
        <f t="shared" si="3"/>
        <v>1469594</v>
      </c>
      <c r="L23" s="13">
        <f t="shared" si="4"/>
        <v>1534</v>
      </c>
      <c r="M23" s="13"/>
      <c r="N23" s="14"/>
      <c r="O23" s="13"/>
      <c r="P23" s="14"/>
      <c r="Q23" s="15"/>
    </row>
    <row r="24" spans="2:17" ht="16.5">
      <c r="B24" s="4" t="s">
        <v>83</v>
      </c>
      <c r="C24" s="4" t="s">
        <v>349</v>
      </c>
      <c r="D24" s="13">
        <v>564928455</v>
      </c>
      <c r="E24" s="13">
        <v>12437299</v>
      </c>
      <c r="F24" s="13">
        <f t="shared" si="0"/>
        <v>577365754</v>
      </c>
      <c r="G24" s="14">
        <f t="shared" si="1"/>
        <v>0.90381</v>
      </c>
      <c r="H24" s="13">
        <v>521829.2</v>
      </c>
      <c r="I24" s="13">
        <f t="shared" si="2"/>
        <v>510588.24479080999</v>
      </c>
      <c r="J24" s="15">
        <v>366.95</v>
      </c>
      <c r="K24" s="13">
        <f t="shared" si="3"/>
        <v>1573418</v>
      </c>
      <c r="L24" s="13">
        <f t="shared" si="4"/>
        <v>1422</v>
      </c>
      <c r="M24" s="13"/>
      <c r="N24" s="14"/>
      <c r="O24" s="13"/>
      <c r="P24" s="14"/>
      <c r="Q24" s="15"/>
    </row>
    <row r="25" spans="2:17" ht="16.5">
      <c r="B25" s="4" t="s">
        <v>85</v>
      </c>
      <c r="C25" s="4" t="s">
        <v>351</v>
      </c>
      <c r="D25" s="13">
        <v>8133364874</v>
      </c>
      <c r="E25" s="13">
        <v>19374275</v>
      </c>
      <c r="F25" s="13">
        <f t="shared" si="0"/>
        <v>8152739149</v>
      </c>
      <c r="G25" s="14">
        <f t="shared" si="1"/>
        <v>0.90012999999999999</v>
      </c>
      <c r="H25" s="13">
        <v>7338560</v>
      </c>
      <c r="I25" s="13">
        <f t="shared" si="2"/>
        <v>7321120.6338442499</v>
      </c>
      <c r="J25" s="15">
        <v>2704.06</v>
      </c>
      <c r="K25" s="13">
        <f t="shared" si="3"/>
        <v>3014999</v>
      </c>
      <c r="L25" s="13">
        <f t="shared" si="4"/>
        <v>2714</v>
      </c>
      <c r="M25" s="13"/>
      <c r="N25" s="14"/>
      <c r="O25" s="13"/>
      <c r="P25" s="14"/>
      <c r="Q25" s="15"/>
    </row>
    <row r="26" spans="2:17" ht="16.5">
      <c r="B26" s="4" t="s">
        <v>87</v>
      </c>
      <c r="C26" s="4" t="s">
        <v>353</v>
      </c>
      <c r="D26" s="13">
        <v>148889648</v>
      </c>
      <c r="E26" s="13">
        <v>42917336</v>
      </c>
      <c r="F26" s="13">
        <f t="shared" si="0"/>
        <v>191806984</v>
      </c>
      <c r="G26" s="14">
        <f t="shared" si="1"/>
        <v>1.8921600000000001</v>
      </c>
      <c r="H26" s="13">
        <v>362929.35</v>
      </c>
      <c r="I26" s="13">
        <f t="shared" si="2"/>
        <v>281722.88351423998</v>
      </c>
      <c r="J26" s="15">
        <v>512.48</v>
      </c>
      <c r="K26" s="13">
        <f t="shared" si="3"/>
        <v>374272</v>
      </c>
      <c r="L26" s="13">
        <f t="shared" si="4"/>
        <v>708</v>
      </c>
      <c r="M26" s="13"/>
      <c r="N26" s="14"/>
      <c r="O26" s="13"/>
      <c r="P26" s="14"/>
      <c r="Q26" s="15"/>
    </row>
    <row r="27" spans="2:17" ht="16.5">
      <c r="B27" s="4" t="s">
        <v>86</v>
      </c>
      <c r="C27" s="4" t="s">
        <v>352</v>
      </c>
      <c r="D27" s="13">
        <v>697276845</v>
      </c>
      <c r="E27" s="13">
        <v>77424753</v>
      </c>
      <c r="F27" s="13">
        <f t="shared" si="0"/>
        <v>774701598</v>
      </c>
      <c r="G27" s="14">
        <f t="shared" si="1"/>
        <v>0.92444999999999999</v>
      </c>
      <c r="H27" s="13">
        <v>716171.37</v>
      </c>
      <c r="I27" s="13">
        <f t="shared" si="2"/>
        <v>644596.05708914995</v>
      </c>
      <c r="J27" s="15">
        <v>3507.35</v>
      </c>
      <c r="K27" s="13">
        <f t="shared" si="3"/>
        <v>220879</v>
      </c>
      <c r="L27" s="13">
        <f t="shared" si="4"/>
        <v>204</v>
      </c>
      <c r="M27" s="13"/>
      <c r="N27" s="14"/>
      <c r="O27" s="13"/>
      <c r="P27" s="14"/>
      <c r="Q27" s="15"/>
    </row>
    <row r="28" spans="2:17" ht="16.5">
      <c r="B28" s="4" t="s">
        <v>12</v>
      </c>
      <c r="C28" s="4" t="s">
        <v>13</v>
      </c>
      <c r="D28" s="13">
        <v>29222369356</v>
      </c>
      <c r="E28" s="13">
        <v>19456</v>
      </c>
      <c r="F28" s="13">
        <f t="shared" si="0"/>
        <v>29222388812</v>
      </c>
      <c r="G28" s="14">
        <f t="shared" si="1"/>
        <v>1.78545</v>
      </c>
      <c r="H28" s="13">
        <v>52175000</v>
      </c>
      <c r="I28" s="13">
        <f t="shared" si="2"/>
        <v>52174965.2622848</v>
      </c>
      <c r="J28" s="15">
        <v>22734.16</v>
      </c>
      <c r="K28" s="13">
        <f t="shared" si="3"/>
        <v>1285396</v>
      </c>
      <c r="L28" s="13">
        <f t="shared" si="4"/>
        <v>2295</v>
      </c>
      <c r="M28" s="13"/>
      <c r="N28" s="14"/>
      <c r="O28" s="13"/>
      <c r="P28" s="14"/>
      <c r="Q28" s="15"/>
    </row>
    <row r="29" spans="2:17" ht="16.5">
      <c r="B29" s="4" t="s">
        <v>14</v>
      </c>
      <c r="C29" s="4" t="s">
        <v>15</v>
      </c>
      <c r="D29" s="13">
        <v>2470868617</v>
      </c>
      <c r="E29" s="13">
        <v>5996380</v>
      </c>
      <c r="F29" s="13">
        <f t="shared" si="0"/>
        <v>2476864997</v>
      </c>
      <c r="G29" s="14">
        <f t="shared" si="1"/>
        <v>1.6452199999999999</v>
      </c>
      <c r="H29" s="13">
        <v>4075000</v>
      </c>
      <c r="I29" s="13">
        <f t="shared" si="2"/>
        <v>4065134.6356964</v>
      </c>
      <c r="J29" s="15">
        <v>2013.15</v>
      </c>
      <c r="K29" s="13">
        <f t="shared" si="3"/>
        <v>1230343</v>
      </c>
      <c r="L29" s="13">
        <f t="shared" si="4"/>
        <v>2024</v>
      </c>
      <c r="M29" s="13"/>
      <c r="N29" s="14"/>
      <c r="O29" s="13"/>
      <c r="P29" s="14"/>
      <c r="Q29" s="15"/>
    </row>
    <row r="30" spans="2:17" ht="16.5">
      <c r="B30" s="4" t="s">
        <v>91</v>
      </c>
      <c r="C30" s="4" t="s">
        <v>567</v>
      </c>
      <c r="D30" s="13">
        <v>2002965504</v>
      </c>
      <c r="E30" s="13">
        <v>1322229</v>
      </c>
      <c r="F30" s="13">
        <f t="shared" si="0"/>
        <v>2004287733</v>
      </c>
      <c r="G30" s="14">
        <f t="shared" si="1"/>
        <v>1.31477</v>
      </c>
      <c r="H30" s="13">
        <v>2635172</v>
      </c>
      <c r="I30" s="13">
        <f t="shared" si="2"/>
        <v>2633433.57297767</v>
      </c>
      <c r="J30" s="15">
        <v>1658.46</v>
      </c>
      <c r="K30" s="13">
        <f t="shared" si="3"/>
        <v>1208523</v>
      </c>
      <c r="L30" s="13">
        <f t="shared" si="4"/>
        <v>1589</v>
      </c>
      <c r="M30" s="13"/>
      <c r="N30" s="14"/>
      <c r="O30" s="13"/>
      <c r="P30" s="14"/>
      <c r="Q30" s="15"/>
    </row>
    <row r="31" spans="2:17" ht="16.5">
      <c r="B31" s="4" t="s">
        <v>93</v>
      </c>
      <c r="C31" s="4" t="s">
        <v>358</v>
      </c>
      <c r="D31" s="13">
        <v>230852423</v>
      </c>
      <c r="E31" s="13">
        <v>3631625</v>
      </c>
      <c r="F31" s="13">
        <f t="shared" si="0"/>
        <v>234484048</v>
      </c>
      <c r="G31" s="14">
        <f t="shared" si="1"/>
        <v>1.7908299999999999</v>
      </c>
      <c r="H31" s="13">
        <v>419920</v>
      </c>
      <c r="I31" s="13">
        <f t="shared" si="2"/>
        <v>413416.37700124999</v>
      </c>
      <c r="J31" s="15">
        <v>204.58</v>
      </c>
      <c r="K31" s="13">
        <f t="shared" si="3"/>
        <v>1146173</v>
      </c>
      <c r="L31" s="13">
        <f t="shared" si="4"/>
        <v>2053</v>
      </c>
      <c r="M31" s="13"/>
      <c r="N31" s="14"/>
      <c r="O31" s="13"/>
      <c r="P31" s="14"/>
      <c r="Q31" s="15"/>
    </row>
    <row r="32" spans="2:17" ht="16.5">
      <c r="B32" s="4" t="s">
        <v>88</v>
      </c>
      <c r="C32" s="4" t="s">
        <v>354</v>
      </c>
      <c r="D32" s="13">
        <v>4390466282</v>
      </c>
      <c r="E32" s="13">
        <v>26502466</v>
      </c>
      <c r="F32" s="13">
        <f t="shared" si="0"/>
        <v>4416968748</v>
      </c>
      <c r="G32" s="14">
        <f t="shared" si="1"/>
        <v>1.9521999999999999</v>
      </c>
      <c r="H32" s="13">
        <v>8622793</v>
      </c>
      <c r="I32" s="13">
        <f t="shared" si="2"/>
        <v>8571054.8858748004</v>
      </c>
      <c r="J32" s="15">
        <v>3136.85</v>
      </c>
      <c r="K32" s="13">
        <f t="shared" si="3"/>
        <v>1408091</v>
      </c>
      <c r="L32" s="13">
        <f t="shared" si="4"/>
        <v>2749</v>
      </c>
      <c r="M32" s="13"/>
      <c r="N32" s="14"/>
      <c r="O32" s="13"/>
      <c r="P32" s="14"/>
      <c r="Q32" s="15"/>
    </row>
    <row r="33" spans="2:17" ht="16.5">
      <c r="B33" s="4" t="s">
        <v>16</v>
      </c>
      <c r="C33" s="4" t="s">
        <v>17</v>
      </c>
      <c r="D33" s="13">
        <v>26750225225</v>
      </c>
      <c r="E33" s="13">
        <v>150225</v>
      </c>
      <c r="F33" s="13">
        <f t="shared" si="0"/>
        <v>26750375450</v>
      </c>
      <c r="G33" s="14">
        <f t="shared" si="1"/>
        <v>1.60372</v>
      </c>
      <c r="H33" s="13">
        <v>42900000</v>
      </c>
      <c r="I33" s="13">
        <f t="shared" si="2"/>
        <v>42899759.081162997</v>
      </c>
      <c r="J33" s="15">
        <v>25157.24</v>
      </c>
      <c r="K33" s="13">
        <f t="shared" si="3"/>
        <v>1063327</v>
      </c>
      <c r="L33" s="13">
        <f t="shared" si="4"/>
        <v>1705</v>
      </c>
      <c r="M33" s="13"/>
      <c r="N33" s="14"/>
      <c r="O33" s="13"/>
      <c r="P33" s="14"/>
      <c r="Q33" s="15"/>
    </row>
    <row r="34" spans="2:17" ht="16.5">
      <c r="B34" s="4" t="s">
        <v>89</v>
      </c>
      <c r="C34" s="4" t="s">
        <v>355</v>
      </c>
      <c r="D34" s="13">
        <v>9300165351</v>
      </c>
      <c r="E34" s="13">
        <v>4576928</v>
      </c>
      <c r="F34" s="13">
        <f t="shared" si="0"/>
        <v>9304742279</v>
      </c>
      <c r="G34" s="14">
        <f t="shared" si="1"/>
        <v>1.9011800000000001</v>
      </c>
      <c r="H34" s="13">
        <v>17690000</v>
      </c>
      <c r="I34" s="13">
        <f t="shared" si="2"/>
        <v>17681298.43602496</v>
      </c>
      <c r="J34" s="15">
        <v>7424.26</v>
      </c>
      <c r="K34" s="13">
        <f t="shared" si="3"/>
        <v>1253289</v>
      </c>
      <c r="L34" s="13">
        <f t="shared" si="4"/>
        <v>2383</v>
      </c>
      <c r="M34" s="13"/>
      <c r="N34" s="14"/>
      <c r="O34" s="13"/>
      <c r="P34" s="14"/>
      <c r="Q34" s="15"/>
    </row>
    <row r="35" spans="2:17" ht="16.5">
      <c r="B35" s="4" t="s">
        <v>90</v>
      </c>
      <c r="C35" s="4" t="s">
        <v>356</v>
      </c>
      <c r="D35" s="13">
        <v>16556400174</v>
      </c>
      <c r="E35" s="13">
        <v>35503911</v>
      </c>
      <c r="F35" s="13">
        <f t="shared" si="0"/>
        <v>16591904085</v>
      </c>
      <c r="G35" s="14">
        <f t="shared" si="1"/>
        <v>1.6996199999999999</v>
      </c>
      <c r="H35" s="13">
        <v>28200000</v>
      </c>
      <c r="I35" s="13">
        <f t="shared" si="2"/>
        <v>28139656.842786182</v>
      </c>
      <c r="J35" s="15">
        <v>12870.9</v>
      </c>
      <c r="K35" s="13">
        <f t="shared" si="3"/>
        <v>1289102</v>
      </c>
      <c r="L35" s="13">
        <f t="shared" si="4"/>
        <v>2191</v>
      </c>
      <c r="M35" s="13"/>
      <c r="N35" s="14"/>
      <c r="O35" s="13"/>
      <c r="P35" s="14"/>
      <c r="Q35" s="15"/>
    </row>
    <row r="36" spans="2:17" ht="16.5">
      <c r="B36" s="4" t="s">
        <v>92</v>
      </c>
      <c r="C36" s="4" t="s">
        <v>357</v>
      </c>
      <c r="D36" s="13">
        <v>6321097312</v>
      </c>
      <c r="E36" s="13">
        <v>327435</v>
      </c>
      <c r="F36" s="13">
        <f t="shared" si="0"/>
        <v>6321424747</v>
      </c>
      <c r="G36" s="14">
        <f t="shared" si="1"/>
        <v>1.43224</v>
      </c>
      <c r="H36" s="13">
        <v>9053791</v>
      </c>
      <c r="I36" s="13">
        <f t="shared" si="2"/>
        <v>9053322.0344955996</v>
      </c>
      <c r="J36" s="15">
        <v>3725.18</v>
      </c>
      <c r="K36" s="13">
        <f t="shared" si="3"/>
        <v>1696945</v>
      </c>
      <c r="L36" s="13">
        <f t="shared" si="4"/>
        <v>2430</v>
      </c>
      <c r="M36" s="13"/>
      <c r="N36" s="14"/>
      <c r="O36" s="13"/>
      <c r="P36" s="14"/>
      <c r="Q36" s="15"/>
    </row>
    <row r="37" spans="2:17" ht="16.5">
      <c r="B37" s="4" t="s">
        <v>95</v>
      </c>
      <c r="C37" s="4" t="s">
        <v>359</v>
      </c>
      <c r="D37" s="13">
        <v>796469790</v>
      </c>
      <c r="E37" s="13">
        <v>819072</v>
      </c>
      <c r="F37" s="13">
        <f t="shared" si="0"/>
        <v>797288862</v>
      </c>
      <c r="G37" s="14">
        <f t="shared" si="1"/>
        <v>1.37767</v>
      </c>
      <c r="H37" s="13">
        <v>1098400</v>
      </c>
      <c r="I37" s="13">
        <f t="shared" si="2"/>
        <v>1097271.58907776</v>
      </c>
      <c r="J37" s="15">
        <v>393.37</v>
      </c>
      <c r="K37" s="13">
        <f t="shared" si="3"/>
        <v>2026817</v>
      </c>
      <c r="L37" s="13">
        <f t="shared" si="4"/>
        <v>2792</v>
      </c>
      <c r="M37" s="13"/>
      <c r="N37" s="14"/>
      <c r="O37" s="13"/>
      <c r="P37" s="14"/>
      <c r="Q37" s="15"/>
    </row>
    <row r="38" spans="2:17" ht="16.5">
      <c r="B38" s="4" t="s">
        <v>580</v>
      </c>
      <c r="C38" s="4" t="s">
        <v>581</v>
      </c>
      <c r="D38" s="13">
        <v>204613021</v>
      </c>
      <c r="E38" s="13">
        <v>0</v>
      </c>
      <c r="F38" s="13">
        <f t="shared" si="0"/>
        <v>204613021</v>
      </c>
      <c r="G38" s="14">
        <f t="shared" si="1"/>
        <v>0</v>
      </c>
      <c r="H38" s="13">
        <v>0</v>
      </c>
      <c r="I38" s="13">
        <f t="shared" si="2"/>
        <v>0</v>
      </c>
      <c r="J38" s="15">
        <v>332.8</v>
      </c>
      <c r="K38" s="13">
        <f t="shared" si="3"/>
        <v>614823</v>
      </c>
      <c r="L38" s="13">
        <f t="shared" si="4"/>
        <v>0</v>
      </c>
      <c r="M38" s="13"/>
      <c r="N38" s="14"/>
      <c r="O38" s="13"/>
      <c r="P38" s="14"/>
      <c r="Q38" s="15"/>
    </row>
    <row r="39" spans="2:17" ht="16.5">
      <c r="B39" s="4" t="s">
        <v>98</v>
      </c>
      <c r="C39" s="4" t="s">
        <v>362</v>
      </c>
      <c r="D39" s="13">
        <v>7651004387</v>
      </c>
      <c r="E39" s="13">
        <v>45888706</v>
      </c>
      <c r="F39" s="13">
        <f t="shared" si="0"/>
        <v>7696893093</v>
      </c>
      <c r="G39" s="14">
        <f t="shared" si="1"/>
        <v>1.9793700000000001</v>
      </c>
      <c r="H39" s="13">
        <v>15235033</v>
      </c>
      <c r="I39" s="13">
        <f t="shared" si="2"/>
        <v>15144202.272004779</v>
      </c>
      <c r="J39" s="15">
        <v>6488.47</v>
      </c>
      <c r="K39" s="13">
        <f t="shared" si="3"/>
        <v>1186242</v>
      </c>
      <c r="L39" s="13">
        <f t="shared" si="4"/>
        <v>2348</v>
      </c>
      <c r="M39" s="13"/>
      <c r="N39" s="14"/>
      <c r="O39" s="13"/>
      <c r="P39" s="14"/>
      <c r="Q39" s="15"/>
    </row>
    <row r="40" spans="2:17" ht="16.5">
      <c r="B40" s="4" t="s">
        <v>96</v>
      </c>
      <c r="C40" s="4" t="s">
        <v>360</v>
      </c>
      <c r="D40" s="13">
        <v>691859955</v>
      </c>
      <c r="E40" s="13">
        <v>86471275</v>
      </c>
      <c r="F40" s="13">
        <f t="shared" si="0"/>
        <v>778331230</v>
      </c>
      <c r="G40" s="14">
        <f t="shared" si="1"/>
        <v>1.9979</v>
      </c>
      <c r="H40" s="13">
        <v>1555030</v>
      </c>
      <c r="I40" s="13">
        <f t="shared" si="2"/>
        <v>1382269.0396775</v>
      </c>
      <c r="J40" s="15">
        <v>688.56</v>
      </c>
      <c r="K40" s="13">
        <f t="shared" si="3"/>
        <v>1130375</v>
      </c>
      <c r="L40" s="13">
        <f t="shared" si="4"/>
        <v>2258</v>
      </c>
      <c r="M40" s="13"/>
      <c r="N40" s="14"/>
      <c r="O40" s="13"/>
      <c r="P40" s="14"/>
      <c r="Q40" s="15"/>
    </row>
    <row r="41" spans="2:17" ht="16.5">
      <c r="B41" s="4" t="s">
        <v>99</v>
      </c>
      <c r="C41" s="4" t="s">
        <v>363</v>
      </c>
      <c r="D41" s="13">
        <v>1645944589</v>
      </c>
      <c r="E41" s="13">
        <v>65260990</v>
      </c>
      <c r="F41" s="13">
        <f t="shared" si="0"/>
        <v>1711205579</v>
      </c>
      <c r="G41" s="14">
        <f t="shared" si="1"/>
        <v>1.6216600000000001</v>
      </c>
      <c r="H41" s="13">
        <v>2775000</v>
      </c>
      <c r="I41" s="13">
        <f t="shared" si="2"/>
        <v>2669168.8629565998</v>
      </c>
      <c r="J41" s="15">
        <v>1429.93</v>
      </c>
      <c r="K41" s="13">
        <f t="shared" si="3"/>
        <v>1196706</v>
      </c>
      <c r="L41" s="13">
        <f t="shared" si="4"/>
        <v>1941</v>
      </c>
      <c r="M41" s="13"/>
      <c r="N41" s="14"/>
      <c r="O41" s="13"/>
      <c r="P41" s="14"/>
      <c r="Q41" s="15"/>
    </row>
    <row r="42" spans="2:17" ht="16.5">
      <c r="B42" s="4" t="s">
        <v>100</v>
      </c>
      <c r="C42" s="4" t="s">
        <v>364</v>
      </c>
      <c r="D42" s="13">
        <v>2024364842</v>
      </c>
      <c r="E42" s="13">
        <v>77081823</v>
      </c>
      <c r="F42" s="13">
        <f t="shared" si="0"/>
        <v>2101446665</v>
      </c>
      <c r="G42" s="14">
        <f t="shared" si="1"/>
        <v>1.2691300000000001</v>
      </c>
      <c r="H42" s="13">
        <v>2667016</v>
      </c>
      <c r="I42" s="13">
        <f t="shared" si="2"/>
        <v>2569189.1459760098</v>
      </c>
      <c r="J42" s="15">
        <v>1045.22</v>
      </c>
      <c r="K42" s="13">
        <f t="shared" si="3"/>
        <v>2010530</v>
      </c>
      <c r="L42" s="13">
        <f t="shared" si="4"/>
        <v>2552</v>
      </c>
      <c r="M42" s="13"/>
      <c r="N42" s="14"/>
      <c r="O42" s="13"/>
      <c r="P42" s="14"/>
      <c r="Q42" s="15"/>
    </row>
    <row r="43" spans="2:17" ht="16.5">
      <c r="B43" s="4" t="s">
        <v>97</v>
      </c>
      <c r="C43" s="4" t="s">
        <v>361</v>
      </c>
      <c r="D43" s="13">
        <v>2843449697</v>
      </c>
      <c r="E43" s="13">
        <v>65613526</v>
      </c>
      <c r="F43" s="13">
        <f t="shared" si="0"/>
        <v>2909063223</v>
      </c>
      <c r="G43" s="14">
        <f t="shared" si="1"/>
        <v>2.0968900000000001</v>
      </c>
      <c r="H43" s="13">
        <v>6100000</v>
      </c>
      <c r="I43" s="13">
        <f t="shared" si="2"/>
        <v>5962415.6534658596</v>
      </c>
      <c r="J43" s="15">
        <v>2458.39</v>
      </c>
      <c r="K43" s="13">
        <f t="shared" si="3"/>
        <v>1183320</v>
      </c>
      <c r="L43" s="13">
        <f t="shared" si="4"/>
        <v>2481</v>
      </c>
      <c r="M43" s="13"/>
      <c r="N43" s="14"/>
      <c r="O43" s="13"/>
      <c r="P43" s="14"/>
      <c r="Q43" s="15"/>
    </row>
    <row r="44" spans="2:17" ht="16.5">
      <c r="B44" s="4" t="s">
        <v>101</v>
      </c>
      <c r="C44" s="4" t="s">
        <v>365</v>
      </c>
      <c r="D44" s="13">
        <v>3763228430</v>
      </c>
      <c r="E44" s="13">
        <v>98554904</v>
      </c>
      <c r="F44" s="13">
        <f t="shared" si="0"/>
        <v>3861783334</v>
      </c>
      <c r="G44" s="14">
        <f t="shared" si="1"/>
        <v>1.81263</v>
      </c>
      <c r="H44" s="13">
        <v>7000000</v>
      </c>
      <c r="I44" s="13">
        <f t="shared" si="2"/>
        <v>6821356.4243624797</v>
      </c>
      <c r="J44" s="15">
        <v>4965.4399999999996</v>
      </c>
      <c r="K44" s="13">
        <f t="shared" si="3"/>
        <v>777732</v>
      </c>
      <c r="L44" s="13">
        <f t="shared" si="4"/>
        <v>1410</v>
      </c>
      <c r="M44" s="13"/>
      <c r="N44" s="14"/>
      <c r="O44" s="13"/>
      <c r="P44" s="14"/>
      <c r="Q44" s="15"/>
    </row>
    <row r="45" spans="2:17" ht="16.5">
      <c r="B45" s="4" t="s">
        <v>105</v>
      </c>
      <c r="C45" s="4" t="s">
        <v>369</v>
      </c>
      <c r="D45" s="13">
        <v>693758894</v>
      </c>
      <c r="E45" s="13">
        <v>0</v>
      </c>
      <c r="F45" s="13">
        <f t="shared" si="0"/>
        <v>693758894</v>
      </c>
      <c r="G45" s="14">
        <f t="shared" si="1"/>
        <v>1.01471</v>
      </c>
      <c r="H45" s="13">
        <v>703964</v>
      </c>
      <c r="I45" s="13">
        <f t="shared" si="2"/>
        <v>703964</v>
      </c>
      <c r="J45" s="15">
        <v>250.11</v>
      </c>
      <c r="K45" s="13">
        <f t="shared" si="3"/>
        <v>2773815</v>
      </c>
      <c r="L45" s="13">
        <f t="shared" si="4"/>
        <v>2815</v>
      </c>
      <c r="M45" s="13"/>
      <c r="N45" s="14"/>
      <c r="O45" s="13"/>
      <c r="P45" s="14"/>
      <c r="Q45" s="15"/>
    </row>
    <row r="46" spans="2:17" ht="16.5">
      <c r="B46" s="4" t="s">
        <v>102</v>
      </c>
      <c r="C46" s="4" t="s">
        <v>366</v>
      </c>
      <c r="D46" s="13">
        <v>186423573</v>
      </c>
      <c r="E46" s="13">
        <v>10002</v>
      </c>
      <c r="F46" s="13">
        <f t="shared" si="0"/>
        <v>186433575</v>
      </c>
      <c r="G46" s="14">
        <f t="shared" si="1"/>
        <v>1.69157</v>
      </c>
      <c r="H46" s="13">
        <v>315366</v>
      </c>
      <c r="I46" s="13">
        <f t="shared" si="2"/>
        <v>315349.08091686002</v>
      </c>
      <c r="J46" s="15">
        <v>777.64</v>
      </c>
      <c r="K46" s="13">
        <f t="shared" si="3"/>
        <v>239743</v>
      </c>
      <c r="L46" s="13">
        <f t="shared" si="4"/>
        <v>406</v>
      </c>
      <c r="M46" s="13"/>
      <c r="N46" s="14"/>
      <c r="O46" s="13"/>
      <c r="P46" s="14"/>
      <c r="Q46" s="15"/>
    </row>
    <row r="47" spans="2:17" ht="16.5">
      <c r="B47" s="4" t="s">
        <v>106</v>
      </c>
      <c r="C47" s="4" t="s">
        <v>370</v>
      </c>
      <c r="D47" s="13">
        <v>86236018</v>
      </c>
      <c r="E47" s="13">
        <v>0</v>
      </c>
      <c r="F47" s="13">
        <f t="shared" si="0"/>
        <v>86236018</v>
      </c>
      <c r="G47" s="14">
        <f t="shared" si="1"/>
        <v>1.4714400000000001</v>
      </c>
      <c r="H47" s="13">
        <v>126891</v>
      </c>
      <c r="I47" s="13">
        <f t="shared" si="2"/>
        <v>126891</v>
      </c>
      <c r="J47" s="15">
        <v>46.37</v>
      </c>
      <c r="K47" s="13">
        <f t="shared" si="3"/>
        <v>1859737</v>
      </c>
      <c r="L47" s="13">
        <f t="shared" si="4"/>
        <v>2736</v>
      </c>
      <c r="M47" s="13"/>
      <c r="N47" s="14"/>
      <c r="O47" s="13"/>
      <c r="P47" s="14"/>
      <c r="Q47" s="15"/>
    </row>
    <row r="48" spans="2:17" ht="16.5">
      <c r="B48" s="4" t="s">
        <v>104</v>
      </c>
      <c r="C48" s="4" t="s">
        <v>368</v>
      </c>
      <c r="D48" s="13">
        <v>6620208281</v>
      </c>
      <c r="E48" s="13">
        <v>0</v>
      </c>
      <c r="F48" s="13">
        <f t="shared" si="0"/>
        <v>6620208281</v>
      </c>
      <c r="G48" s="14">
        <f t="shared" si="1"/>
        <v>1.75251</v>
      </c>
      <c r="H48" s="13">
        <v>11602000</v>
      </c>
      <c r="I48" s="13">
        <f t="shared" si="2"/>
        <v>11602000</v>
      </c>
      <c r="J48" s="15">
        <v>6030.7</v>
      </c>
      <c r="K48" s="13">
        <f t="shared" si="3"/>
        <v>1097751</v>
      </c>
      <c r="L48" s="13">
        <f t="shared" si="4"/>
        <v>1924</v>
      </c>
      <c r="M48" s="13"/>
      <c r="N48" s="14"/>
      <c r="O48" s="13"/>
      <c r="P48" s="14"/>
      <c r="Q48" s="15"/>
    </row>
    <row r="49" spans="2:17" ht="16.5">
      <c r="B49" s="4" t="s">
        <v>103</v>
      </c>
      <c r="C49" s="4" t="s">
        <v>367</v>
      </c>
      <c r="D49" s="13">
        <v>87012267</v>
      </c>
      <c r="E49" s="13">
        <v>0</v>
      </c>
      <c r="F49" s="13">
        <f t="shared" si="0"/>
        <v>87012267</v>
      </c>
      <c r="G49" s="14">
        <f t="shared" si="1"/>
        <v>2.0112100000000002</v>
      </c>
      <c r="H49" s="13">
        <v>175000</v>
      </c>
      <c r="I49" s="13">
        <f t="shared" si="2"/>
        <v>175000</v>
      </c>
      <c r="J49" s="15">
        <v>93.19</v>
      </c>
      <c r="K49" s="13">
        <f t="shared" si="3"/>
        <v>933708</v>
      </c>
      <c r="L49" s="13">
        <f t="shared" si="4"/>
        <v>1878</v>
      </c>
      <c r="M49" s="13"/>
      <c r="N49" s="14"/>
      <c r="O49" s="13"/>
      <c r="P49" s="14"/>
      <c r="Q49" s="15"/>
    </row>
    <row r="50" spans="2:17" ht="16.5">
      <c r="B50" s="4" t="s">
        <v>18</v>
      </c>
      <c r="C50" s="4" t="s">
        <v>19</v>
      </c>
      <c r="D50" s="13">
        <v>252685924</v>
      </c>
      <c r="E50" s="13">
        <v>0</v>
      </c>
      <c r="F50" s="13">
        <f t="shared" si="0"/>
        <v>252685924</v>
      </c>
      <c r="G50" s="14">
        <f t="shared" si="1"/>
        <v>2.6053600000000001</v>
      </c>
      <c r="H50" s="13">
        <v>658338.81999999995</v>
      </c>
      <c r="I50" s="13">
        <f t="shared" si="2"/>
        <v>658338.81999999995</v>
      </c>
      <c r="J50" s="15">
        <v>245.45</v>
      </c>
      <c r="K50" s="13">
        <f t="shared" si="3"/>
        <v>1029480</v>
      </c>
      <c r="L50" s="13">
        <f t="shared" si="4"/>
        <v>2682</v>
      </c>
      <c r="M50" s="13"/>
      <c r="N50" s="14"/>
      <c r="O50" s="13"/>
      <c r="P50" s="14"/>
      <c r="Q50" s="15"/>
    </row>
    <row r="51" spans="2:17" ht="16.5">
      <c r="B51" s="4" t="s">
        <v>107</v>
      </c>
      <c r="C51" s="4" t="s">
        <v>371</v>
      </c>
      <c r="D51" s="13">
        <v>23357972</v>
      </c>
      <c r="E51" s="13">
        <v>564029</v>
      </c>
      <c r="F51" s="13">
        <f t="shared" si="0"/>
        <v>23922001</v>
      </c>
      <c r="G51" s="14">
        <f t="shared" si="1"/>
        <v>0.76602999999999999</v>
      </c>
      <c r="H51" s="13">
        <v>18325</v>
      </c>
      <c r="I51" s="13">
        <f t="shared" si="2"/>
        <v>17892.936865129999</v>
      </c>
      <c r="J51" s="15">
        <v>73</v>
      </c>
      <c r="K51" s="13">
        <f t="shared" si="3"/>
        <v>327699</v>
      </c>
      <c r="L51" s="13">
        <f t="shared" si="4"/>
        <v>251</v>
      </c>
      <c r="M51" s="13"/>
      <c r="N51" s="14"/>
      <c r="O51" s="13"/>
      <c r="P51" s="14"/>
      <c r="Q51" s="15"/>
    </row>
    <row r="52" spans="2:17" ht="16.5">
      <c r="B52" s="4" t="s">
        <v>108</v>
      </c>
      <c r="C52" s="4" t="s">
        <v>372</v>
      </c>
      <c r="D52" s="13">
        <v>161568694</v>
      </c>
      <c r="E52" s="13">
        <v>7871547</v>
      </c>
      <c r="F52" s="13">
        <f t="shared" si="0"/>
        <v>169440241</v>
      </c>
      <c r="G52" s="14">
        <f t="shared" si="1"/>
        <v>1.20987</v>
      </c>
      <c r="H52" s="13">
        <v>205000</v>
      </c>
      <c r="I52" s="13">
        <f t="shared" si="2"/>
        <v>195476.45143111001</v>
      </c>
      <c r="J52" s="15">
        <v>264.52</v>
      </c>
      <c r="K52" s="13">
        <f t="shared" si="3"/>
        <v>640557</v>
      </c>
      <c r="L52" s="13">
        <f t="shared" si="4"/>
        <v>775</v>
      </c>
      <c r="M52" s="13"/>
      <c r="N52" s="14"/>
      <c r="O52" s="13"/>
      <c r="P52" s="14"/>
      <c r="Q52" s="15"/>
    </row>
    <row r="53" spans="2:17" ht="16.5">
      <c r="B53" s="4" t="s">
        <v>110</v>
      </c>
      <c r="C53" s="4" t="s">
        <v>374</v>
      </c>
      <c r="D53" s="13">
        <v>147698544</v>
      </c>
      <c r="E53" s="13">
        <v>18963395</v>
      </c>
      <c r="F53" s="13">
        <f t="shared" si="0"/>
        <v>166661939</v>
      </c>
      <c r="G53" s="14">
        <f t="shared" si="1"/>
        <v>0</v>
      </c>
      <c r="H53" s="13">
        <v>0</v>
      </c>
      <c r="I53" s="13">
        <f t="shared" si="2"/>
        <v>0</v>
      </c>
      <c r="J53" s="15">
        <v>71.62</v>
      </c>
      <c r="K53" s="13">
        <f t="shared" si="3"/>
        <v>2327031</v>
      </c>
      <c r="L53" s="13">
        <f t="shared" si="4"/>
        <v>0</v>
      </c>
      <c r="M53" s="13"/>
      <c r="N53" s="14"/>
      <c r="O53" s="13"/>
      <c r="P53" s="14"/>
      <c r="Q53" s="15"/>
    </row>
    <row r="54" spans="2:17" ht="16.5">
      <c r="B54" s="4" t="s">
        <v>111</v>
      </c>
      <c r="C54" s="4" t="s">
        <v>375</v>
      </c>
      <c r="D54" s="13">
        <v>88207758</v>
      </c>
      <c r="E54" s="13">
        <v>2090509</v>
      </c>
      <c r="F54" s="13">
        <f t="shared" si="0"/>
        <v>90298267</v>
      </c>
      <c r="G54" s="14">
        <f t="shared" si="1"/>
        <v>1.43967</v>
      </c>
      <c r="H54" s="13">
        <v>130000</v>
      </c>
      <c r="I54" s="13">
        <f t="shared" si="2"/>
        <v>126990.35690797</v>
      </c>
      <c r="J54" s="15">
        <v>219.49</v>
      </c>
      <c r="K54" s="13">
        <f t="shared" si="3"/>
        <v>411400</v>
      </c>
      <c r="L54" s="13">
        <f t="shared" si="4"/>
        <v>592</v>
      </c>
      <c r="M54" s="13"/>
      <c r="N54" s="14"/>
      <c r="O54" s="13"/>
      <c r="P54" s="14"/>
      <c r="Q54" s="15"/>
    </row>
    <row r="55" spans="2:17" ht="16.5">
      <c r="B55" s="4" t="s">
        <v>109</v>
      </c>
      <c r="C55" s="4" t="s">
        <v>373</v>
      </c>
      <c r="D55" s="13">
        <v>395482183</v>
      </c>
      <c r="E55" s="13">
        <v>8063406</v>
      </c>
      <c r="F55" s="13">
        <f t="shared" si="0"/>
        <v>403545589</v>
      </c>
      <c r="G55" s="14">
        <f t="shared" si="1"/>
        <v>1.2266300000000001</v>
      </c>
      <c r="H55" s="13">
        <v>495000</v>
      </c>
      <c r="I55" s="13">
        <f t="shared" si="2"/>
        <v>485109.18429821997</v>
      </c>
      <c r="J55" s="15">
        <v>352.16</v>
      </c>
      <c r="K55" s="13">
        <f t="shared" si="3"/>
        <v>1145915</v>
      </c>
      <c r="L55" s="13">
        <f t="shared" si="4"/>
        <v>1406</v>
      </c>
      <c r="M55" s="13"/>
      <c r="N55" s="14"/>
      <c r="O55" s="13"/>
      <c r="P55" s="14"/>
      <c r="Q55" s="15"/>
    </row>
    <row r="56" spans="2:17" ht="16.5">
      <c r="B56" s="4" t="s">
        <v>112</v>
      </c>
      <c r="C56" s="4" t="s">
        <v>376</v>
      </c>
      <c r="D56" s="13">
        <v>12068386999</v>
      </c>
      <c r="E56" s="13">
        <v>0</v>
      </c>
      <c r="F56" s="13">
        <f t="shared" si="0"/>
        <v>12068386999</v>
      </c>
      <c r="G56" s="14">
        <f t="shared" si="1"/>
        <v>1.7815099999999999</v>
      </c>
      <c r="H56" s="13">
        <v>21500000</v>
      </c>
      <c r="I56" s="13">
        <f t="shared" si="2"/>
        <v>21500000</v>
      </c>
      <c r="J56" s="15">
        <v>18395.09</v>
      </c>
      <c r="K56" s="13">
        <f t="shared" si="3"/>
        <v>656066</v>
      </c>
      <c r="L56" s="13">
        <f t="shared" si="4"/>
        <v>1169</v>
      </c>
      <c r="M56" s="13"/>
      <c r="N56" s="14"/>
      <c r="O56" s="13"/>
      <c r="P56" s="14"/>
      <c r="Q56" s="15"/>
    </row>
    <row r="57" spans="2:17" ht="16.5">
      <c r="B57" s="4" t="s">
        <v>113</v>
      </c>
      <c r="C57" s="4" t="s">
        <v>377</v>
      </c>
      <c r="D57" s="13">
        <v>1458413306</v>
      </c>
      <c r="E57" s="13">
        <v>0</v>
      </c>
      <c r="F57" s="13">
        <f t="shared" si="0"/>
        <v>1458413306</v>
      </c>
      <c r="G57" s="14">
        <f t="shared" si="1"/>
        <v>1.3782099999999999</v>
      </c>
      <c r="H57" s="13">
        <v>2010000</v>
      </c>
      <c r="I57" s="13">
        <f t="shared" si="2"/>
        <v>2010000</v>
      </c>
      <c r="J57" s="15">
        <v>2061.4299999999998</v>
      </c>
      <c r="K57" s="13">
        <f t="shared" si="3"/>
        <v>707477</v>
      </c>
      <c r="L57" s="13">
        <f t="shared" si="4"/>
        <v>975</v>
      </c>
      <c r="M57" s="13"/>
      <c r="N57" s="14"/>
      <c r="O57" s="13"/>
      <c r="P57" s="14"/>
      <c r="Q57" s="15"/>
    </row>
    <row r="58" spans="2:17" ht="16.5">
      <c r="B58" s="4" t="s">
        <v>582</v>
      </c>
      <c r="C58" s="4" t="s">
        <v>583</v>
      </c>
      <c r="D58" s="13">
        <v>37215784</v>
      </c>
      <c r="E58" s="13">
        <v>0</v>
      </c>
      <c r="F58" s="13">
        <f t="shared" si="0"/>
        <v>37215784</v>
      </c>
      <c r="G58" s="14">
        <f t="shared" si="1"/>
        <v>0</v>
      </c>
      <c r="H58" s="13">
        <v>0</v>
      </c>
      <c r="I58" s="13">
        <f t="shared" si="2"/>
        <v>0</v>
      </c>
      <c r="J58" s="15">
        <v>17.559999999999999</v>
      </c>
      <c r="K58" s="13">
        <f t="shared" si="3"/>
        <v>2119350</v>
      </c>
      <c r="L58" s="13">
        <f t="shared" si="4"/>
        <v>0</v>
      </c>
      <c r="M58" s="13"/>
      <c r="N58" s="14"/>
      <c r="O58" s="13"/>
      <c r="P58" s="14"/>
      <c r="Q58" s="15"/>
    </row>
    <row r="59" spans="2:17" ht="16.5">
      <c r="B59" s="4" t="s">
        <v>114</v>
      </c>
      <c r="C59" s="4" t="s">
        <v>378</v>
      </c>
      <c r="D59" s="13">
        <v>77844587</v>
      </c>
      <c r="E59" s="13">
        <v>0</v>
      </c>
      <c r="F59" s="13">
        <f t="shared" si="0"/>
        <v>77844587</v>
      </c>
      <c r="G59" s="14">
        <f t="shared" si="1"/>
        <v>1.22038</v>
      </c>
      <c r="H59" s="13">
        <v>95000</v>
      </c>
      <c r="I59" s="13">
        <f t="shared" si="2"/>
        <v>95000</v>
      </c>
      <c r="J59" s="15">
        <v>41</v>
      </c>
      <c r="K59" s="13">
        <f t="shared" si="3"/>
        <v>1898648</v>
      </c>
      <c r="L59" s="13">
        <f t="shared" si="4"/>
        <v>2317</v>
      </c>
      <c r="M59" s="13"/>
      <c r="N59" s="14"/>
      <c r="O59" s="13"/>
      <c r="P59" s="14"/>
      <c r="Q59" s="15"/>
    </row>
    <row r="60" spans="2:17" ht="16.5">
      <c r="B60" s="4" t="s">
        <v>116</v>
      </c>
      <c r="C60" s="4" t="s">
        <v>379</v>
      </c>
      <c r="D60" s="13">
        <v>526169507</v>
      </c>
      <c r="E60" s="13">
        <v>413189</v>
      </c>
      <c r="F60" s="13">
        <f t="shared" si="0"/>
        <v>526582696</v>
      </c>
      <c r="G60" s="14">
        <f t="shared" si="1"/>
        <v>2.0509599999999999</v>
      </c>
      <c r="H60" s="13">
        <v>1080000</v>
      </c>
      <c r="I60" s="13">
        <f t="shared" si="2"/>
        <v>1079152.5658885599</v>
      </c>
      <c r="J60" s="15">
        <v>348.77</v>
      </c>
      <c r="K60" s="13">
        <f t="shared" si="3"/>
        <v>1509828</v>
      </c>
      <c r="L60" s="13">
        <f t="shared" si="4"/>
        <v>3097</v>
      </c>
      <c r="M60" s="13"/>
      <c r="N60" s="14"/>
      <c r="O60" s="13"/>
      <c r="P60" s="14"/>
      <c r="Q60" s="15"/>
    </row>
    <row r="61" spans="2:17" ht="16.5">
      <c r="B61" s="4" t="s">
        <v>118</v>
      </c>
      <c r="C61" s="4" t="s">
        <v>381</v>
      </c>
      <c r="D61" s="13">
        <v>926244121</v>
      </c>
      <c r="E61" s="13">
        <v>0</v>
      </c>
      <c r="F61" s="13">
        <f t="shared" si="0"/>
        <v>926244121</v>
      </c>
      <c r="G61" s="14">
        <f t="shared" si="1"/>
        <v>2.4102100000000002</v>
      </c>
      <c r="H61" s="13">
        <v>2232443</v>
      </c>
      <c r="I61" s="13">
        <f t="shared" si="2"/>
        <v>2232443</v>
      </c>
      <c r="J61" s="15">
        <v>2404.84</v>
      </c>
      <c r="K61" s="13">
        <f t="shared" si="3"/>
        <v>385158</v>
      </c>
      <c r="L61" s="13">
        <f t="shared" si="4"/>
        <v>928</v>
      </c>
      <c r="M61" s="13"/>
      <c r="N61" s="14"/>
      <c r="O61" s="13"/>
      <c r="P61" s="14"/>
      <c r="Q61" s="15"/>
    </row>
    <row r="62" spans="2:17" ht="16.5">
      <c r="B62" s="4" t="s">
        <v>123</v>
      </c>
      <c r="C62" s="4" t="s">
        <v>385</v>
      </c>
      <c r="D62" s="13">
        <v>7170681079</v>
      </c>
      <c r="E62" s="13">
        <v>0</v>
      </c>
      <c r="F62" s="13">
        <f t="shared" si="0"/>
        <v>7170681079</v>
      </c>
      <c r="G62" s="14">
        <f t="shared" si="1"/>
        <v>1.1657200000000001</v>
      </c>
      <c r="H62" s="13">
        <v>8359000</v>
      </c>
      <c r="I62" s="13">
        <f t="shared" si="2"/>
        <v>8359000</v>
      </c>
      <c r="J62" s="15">
        <v>3145.94</v>
      </c>
      <c r="K62" s="13">
        <f t="shared" si="3"/>
        <v>2279345</v>
      </c>
      <c r="L62" s="13">
        <f t="shared" si="4"/>
        <v>2657</v>
      </c>
      <c r="M62" s="13"/>
      <c r="N62" s="14"/>
      <c r="O62" s="13"/>
      <c r="P62" s="14"/>
      <c r="Q62" s="15"/>
    </row>
    <row r="63" spans="2:17" ht="16.5">
      <c r="B63" s="4" t="s">
        <v>20</v>
      </c>
      <c r="C63" s="4" t="s">
        <v>21</v>
      </c>
      <c r="D63" s="13">
        <v>586942476</v>
      </c>
      <c r="E63" s="13">
        <v>0</v>
      </c>
      <c r="F63" s="13">
        <f t="shared" si="0"/>
        <v>586942476</v>
      </c>
      <c r="G63" s="14">
        <f t="shared" si="1"/>
        <v>2.14622</v>
      </c>
      <c r="H63" s="13">
        <v>1259710</v>
      </c>
      <c r="I63" s="13">
        <f t="shared" si="2"/>
        <v>1259710</v>
      </c>
      <c r="J63" s="15">
        <v>897.32</v>
      </c>
      <c r="K63" s="13">
        <f t="shared" si="3"/>
        <v>654106</v>
      </c>
      <c r="L63" s="13">
        <f t="shared" si="4"/>
        <v>1404</v>
      </c>
      <c r="M63" s="13"/>
      <c r="N63" s="14"/>
      <c r="O63" s="13"/>
      <c r="P63" s="14"/>
      <c r="Q63" s="15"/>
    </row>
    <row r="64" spans="2:17" ht="16.5">
      <c r="B64" s="4" t="s">
        <v>119</v>
      </c>
      <c r="C64" s="4" t="s">
        <v>568</v>
      </c>
      <c r="D64" s="13">
        <v>269404237</v>
      </c>
      <c r="E64" s="13">
        <v>0</v>
      </c>
      <c r="F64" s="13">
        <f t="shared" si="0"/>
        <v>269404237</v>
      </c>
      <c r="G64" s="14">
        <f t="shared" si="1"/>
        <v>1.30148</v>
      </c>
      <c r="H64" s="13">
        <v>350624</v>
      </c>
      <c r="I64" s="13">
        <f t="shared" si="2"/>
        <v>350624</v>
      </c>
      <c r="J64" s="15">
        <v>218.09</v>
      </c>
      <c r="K64" s="13">
        <f t="shared" si="3"/>
        <v>1235289</v>
      </c>
      <c r="L64" s="13">
        <f t="shared" si="4"/>
        <v>1608</v>
      </c>
      <c r="M64" s="13"/>
      <c r="N64" s="14"/>
      <c r="O64" s="13"/>
      <c r="P64" s="14"/>
      <c r="Q64" s="15"/>
    </row>
    <row r="65" spans="2:17" ht="16.5">
      <c r="B65" s="4" t="s">
        <v>117</v>
      </c>
      <c r="C65" s="4" t="s">
        <v>380</v>
      </c>
      <c r="D65" s="13">
        <v>289131228</v>
      </c>
      <c r="E65" s="13">
        <v>0</v>
      </c>
      <c r="F65" s="13">
        <f t="shared" si="0"/>
        <v>289131228</v>
      </c>
      <c r="G65" s="14">
        <f t="shared" si="1"/>
        <v>2.2930799999999998</v>
      </c>
      <c r="H65" s="13">
        <v>663000</v>
      </c>
      <c r="I65" s="13">
        <f t="shared" si="2"/>
        <v>663000</v>
      </c>
      <c r="J65" s="15">
        <v>552.16</v>
      </c>
      <c r="K65" s="13">
        <f t="shared" si="3"/>
        <v>523637</v>
      </c>
      <c r="L65" s="13">
        <f t="shared" si="4"/>
        <v>1201</v>
      </c>
      <c r="M65" s="13"/>
      <c r="N65" s="14"/>
      <c r="O65" s="13"/>
      <c r="P65" s="14"/>
      <c r="Q65" s="15"/>
    </row>
    <row r="66" spans="2:17" ht="16.5">
      <c r="B66" s="4" t="s">
        <v>120</v>
      </c>
      <c r="C66" s="4" t="s">
        <v>382</v>
      </c>
      <c r="D66" s="13">
        <v>940795865</v>
      </c>
      <c r="E66" s="13">
        <v>0</v>
      </c>
      <c r="F66" s="13">
        <f t="shared" si="0"/>
        <v>940795865</v>
      </c>
      <c r="G66" s="14">
        <f t="shared" si="1"/>
        <v>1.45621</v>
      </c>
      <c r="H66" s="13">
        <v>1370000</v>
      </c>
      <c r="I66" s="13">
        <f t="shared" si="2"/>
        <v>1370000</v>
      </c>
      <c r="J66" s="15">
        <v>1750.88</v>
      </c>
      <c r="K66" s="13">
        <f t="shared" si="3"/>
        <v>537327</v>
      </c>
      <c r="L66" s="13">
        <f t="shared" si="4"/>
        <v>782</v>
      </c>
      <c r="M66" s="13"/>
      <c r="N66" s="14"/>
      <c r="O66" s="13"/>
      <c r="P66" s="14"/>
      <c r="Q66" s="15"/>
    </row>
    <row r="67" spans="2:17" ht="16.5">
      <c r="B67" s="4" t="s">
        <v>121</v>
      </c>
      <c r="C67" s="4" t="s">
        <v>383</v>
      </c>
      <c r="D67" s="13">
        <v>5536697863</v>
      </c>
      <c r="E67" s="13">
        <v>0</v>
      </c>
      <c r="F67" s="13">
        <f t="shared" si="0"/>
        <v>5536697863</v>
      </c>
      <c r="G67" s="14">
        <f t="shared" si="1"/>
        <v>1.3859600000000001</v>
      </c>
      <c r="H67" s="13">
        <v>7673631.8200000003</v>
      </c>
      <c r="I67" s="13">
        <f t="shared" si="2"/>
        <v>7673631.8200000003</v>
      </c>
      <c r="J67" s="15">
        <v>8755.6299999999992</v>
      </c>
      <c r="K67" s="13">
        <f t="shared" si="3"/>
        <v>632359</v>
      </c>
      <c r="L67" s="13">
        <f t="shared" si="4"/>
        <v>876</v>
      </c>
      <c r="M67" s="13"/>
      <c r="N67" s="14"/>
      <c r="O67" s="13"/>
      <c r="P67" s="14"/>
      <c r="Q67" s="15"/>
    </row>
    <row r="68" spans="2:17" ht="16.5">
      <c r="B68" s="4" t="s">
        <v>124</v>
      </c>
      <c r="C68" s="4" t="s">
        <v>386</v>
      </c>
      <c r="D68" s="13">
        <v>1234595907</v>
      </c>
      <c r="E68" s="13">
        <v>0</v>
      </c>
      <c r="F68" s="13">
        <f t="shared" ref="F68:F131" si="5">D68+E68</f>
        <v>1234595907</v>
      </c>
      <c r="G68" s="14">
        <f t="shared" ref="G68:G131" si="6">ROUND((H68/F68)*1000,5)</f>
        <v>1.6232</v>
      </c>
      <c r="H68" s="13">
        <v>2004000</v>
      </c>
      <c r="I68" s="13">
        <f t="shared" ref="I68:I131" si="7">H68-(E68*G68)/1000</f>
        <v>2004000</v>
      </c>
      <c r="J68" s="15">
        <v>2616.41</v>
      </c>
      <c r="K68" s="13">
        <f t="shared" ref="K68:K131" si="8">ROUND(F68/J68,0)</f>
        <v>471866</v>
      </c>
      <c r="L68" s="13">
        <f t="shared" ref="L68:L131" si="9">ROUND(H68/J68,0)</f>
        <v>766</v>
      </c>
      <c r="M68" s="13"/>
      <c r="N68" s="14"/>
      <c r="O68" s="13"/>
      <c r="P68" s="14"/>
      <c r="Q68" s="15"/>
    </row>
    <row r="69" spans="2:17" ht="16.5">
      <c r="B69" s="4" t="s">
        <v>122</v>
      </c>
      <c r="C69" s="4" t="s">
        <v>384</v>
      </c>
      <c r="D69" s="13">
        <v>134771971</v>
      </c>
      <c r="E69" s="13">
        <v>0</v>
      </c>
      <c r="F69" s="13">
        <f t="shared" si="5"/>
        <v>134771971</v>
      </c>
      <c r="G69" s="14">
        <f t="shared" si="6"/>
        <v>1.9551499999999999</v>
      </c>
      <c r="H69" s="13">
        <v>263500</v>
      </c>
      <c r="I69" s="13">
        <f t="shared" si="7"/>
        <v>263500</v>
      </c>
      <c r="J69" s="15">
        <v>142.27000000000001</v>
      </c>
      <c r="K69" s="13">
        <f t="shared" si="8"/>
        <v>947297</v>
      </c>
      <c r="L69" s="13">
        <f t="shared" si="9"/>
        <v>1852</v>
      </c>
      <c r="M69" s="13"/>
      <c r="N69" s="14"/>
      <c r="O69" s="13"/>
      <c r="P69" s="14"/>
      <c r="Q69" s="15"/>
    </row>
    <row r="70" spans="2:17" ht="16.5">
      <c r="B70" s="4" t="s">
        <v>125</v>
      </c>
      <c r="C70" s="4" t="s">
        <v>387</v>
      </c>
      <c r="D70" s="13">
        <v>364495853</v>
      </c>
      <c r="E70" s="13">
        <v>27793</v>
      </c>
      <c r="F70" s="13">
        <f t="shared" si="5"/>
        <v>364523646</v>
      </c>
      <c r="G70" s="14">
        <f t="shared" si="6"/>
        <v>1.9790700000000001</v>
      </c>
      <c r="H70" s="13">
        <v>721419</v>
      </c>
      <c r="I70" s="13">
        <f t="shared" si="7"/>
        <v>721363.99570749002</v>
      </c>
      <c r="J70" s="15">
        <v>690.07</v>
      </c>
      <c r="K70" s="13">
        <f t="shared" si="8"/>
        <v>528242</v>
      </c>
      <c r="L70" s="13">
        <f t="shared" si="9"/>
        <v>1045</v>
      </c>
      <c r="M70" s="13"/>
      <c r="N70" s="14"/>
      <c r="O70" s="13"/>
      <c r="P70" s="14"/>
      <c r="Q70" s="15"/>
    </row>
    <row r="71" spans="2:17" ht="16.5">
      <c r="B71" s="4" t="s">
        <v>128</v>
      </c>
      <c r="C71" s="4" t="s">
        <v>390</v>
      </c>
      <c r="D71" s="13">
        <v>2138136219</v>
      </c>
      <c r="E71" s="13">
        <v>12992765</v>
      </c>
      <c r="F71" s="13">
        <f t="shared" si="5"/>
        <v>2151128984</v>
      </c>
      <c r="G71" s="14">
        <f t="shared" si="6"/>
        <v>2.4427500000000002</v>
      </c>
      <c r="H71" s="13">
        <v>5254669.7</v>
      </c>
      <c r="I71" s="13">
        <f t="shared" si="7"/>
        <v>5222931.6232962506</v>
      </c>
      <c r="J71" s="15">
        <v>3223.93</v>
      </c>
      <c r="K71" s="13">
        <f t="shared" si="8"/>
        <v>667238</v>
      </c>
      <c r="L71" s="13">
        <f t="shared" si="9"/>
        <v>1630</v>
      </c>
      <c r="M71" s="13"/>
      <c r="N71" s="14"/>
      <c r="O71" s="13"/>
      <c r="P71" s="14"/>
      <c r="Q71" s="15"/>
    </row>
    <row r="72" spans="2:17" ht="16.5">
      <c r="B72" s="4" t="s">
        <v>129</v>
      </c>
      <c r="C72" s="4" t="s">
        <v>391</v>
      </c>
      <c r="D72" s="13">
        <v>995387052</v>
      </c>
      <c r="E72" s="13">
        <v>33887675</v>
      </c>
      <c r="F72" s="13">
        <f t="shared" si="5"/>
        <v>1029274727</v>
      </c>
      <c r="G72" s="14">
        <f t="shared" si="6"/>
        <v>2.5</v>
      </c>
      <c r="H72" s="13">
        <v>2573187</v>
      </c>
      <c r="I72" s="13">
        <f t="shared" si="7"/>
        <v>2488467.8125</v>
      </c>
      <c r="J72" s="15">
        <v>1599.55</v>
      </c>
      <c r="K72" s="13">
        <f t="shared" si="8"/>
        <v>643478</v>
      </c>
      <c r="L72" s="13">
        <f t="shared" si="9"/>
        <v>1609</v>
      </c>
      <c r="M72" s="13"/>
      <c r="N72" s="14"/>
      <c r="O72" s="13"/>
      <c r="P72" s="14"/>
      <c r="Q72" s="15"/>
    </row>
    <row r="73" spans="2:17" ht="16.5">
      <c r="B73" s="4" t="s">
        <v>130</v>
      </c>
      <c r="C73" s="4" t="s">
        <v>392</v>
      </c>
      <c r="D73" s="13">
        <v>3587155512</v>
      </c>
      <c r="E73" s="13">
        <v>16403052</v>
      </c>
      <c r="F73" s="13">
        <f t="shared" si="5"/>
        <v>3603558564</v>
      </c>
      <c r="G73" s="14">
        <f t="shared" si="6"/>
        <v>0.59075</v>
      </c>
      <c r="H73" s="13">
        <v>2128790</v>
      </c>
      <c r="I73" s="13">
        <f t="shared" si="7"/>
        <v>2119099.8970309999</v>
      </c>
      <c r="J73" s="15">
        <v>712.37</v>
      </c>
      <c r="K73" s="13">
        <f t="shared" si="8"/>
        <v>5058549</v>
      </c>
      <c r="L73" s="13">
        <f t="shared" si="9"/>
        <v>2988</v>
      </c>
      <c r="M73" s="13"/>
      <c r="N73" s="14"/>
      <c r="O73" s="13"/>
      <c r="P73" s="14"/>
      <c r="Q73" s="15"/>
    </row>
    <row r="74" spans="2:17" ht="16.5">
      <c r="B74" s="4" t="s">
        <v>131</v>
      </c>
      <c r="C74" s="4" t="s">
        <v>569</v>
      </c>
      <c r="D74" s="13">
        <v>482566284</v>
      </c>
      <c r="E74" s="13">
        <v>5705645</v>
      </c>
      <c r="F74" s="13">
        <f t="shared" si="5"/>
        <v>488271929</v>
      </c>
      <c r="G74" s="14">
        <f t="shared" si="6"/>
        <v>1.7951299999999999</v>
      </c>
      <c r="H74" s="13">
        <v>876511.3</v>
      </c>
      <c r="I74" s="13">
        <f t="shared" si="7"/>
        <v>866268.92549115</v>
      </c>
      <c r="J74" s="15">
        <v>424.55</v>
      </c>
      <c r="K74" s="13">
        <f t="shared" si="8"/>
        <v>1150093</v>
      </c>
      <c r="L74" s="13">
        <f t="shared" si="9"/>
        <v>2065</v>
      </c>
      <c r="M74" s="13"/>
      <c r="N74" s="14"/>
      <c r="O74" s="13"/>
      <c r="P74" s="14"/>
      <c r="Q74" s="15"/>
    </row>
    <row r="75" spans="2:17" ht="16.5">
      <c r="B75" s="4" t="s">
        <v>126</v>
      </c>
      <c r="C75" s="4" t="s">
        <v>388</v>
      </c>
      <c r="D75" s="13">
        <v>1202759015</v>
      </c>
      <c r="E75" s="13">
        <v>55976790</v>
      </c>
      <c r="F75" s="13">
        <f t="shared" si="5"/>
        <v>1258735805</v>
      </c>
      <c r="G75" s="14">
        <f t="shared" si="6"/>
        <v>2.0223399999999998</v>
      </c>
      <c r="H75" s="13">
        <v>2545586</v>
      </c>
      <c r="I75" s="13">
        <f t="shared" si="7"/>
        <v>2432381.8985114</v>
      </c>
      <c r="J75" s="15">
        <v>1423.3</v>
      </c>
      <c r="K75" s="13">
        <f t="shared" si="8"/>
        <v>884378</v>
      </c>
      <c r="L75" s="13">
        <f t="shared" si="9"/>
        <v>1789</v>
      </c>
      <c r="M75" s="13"/>
      <c r="N75" s="14"/>
      <c r="O75" s="13"/>
      <c r="P75" s="14"/>
      <c r="Q75" s="15"/>
    </row>
    <row r="76" spans="2:17" ht="16.5">
      <c r="B76" s="4" t="s">
        <v>132</v>
      </c>
      <c r="C76" s="4" t="s">
        <v>393</v>
      </c>
      <c r="D76" s="13">
        <v>1429633716</v>
      </c>
      <c r="E76" s="13">
        <v>38608476</v>
      </c>
      <c r="F76" s="13">
        <f t="shared" si="5"/>
        <v>1468242192</v>
      </c>
      <c r="G76" s="14">
        <f t="shared" si="6"/>
        <v>2.0664400000000001</v>
      </c>
      <c r="H76" s="13">
        <v>3034031</v>
      </c>
      <c r="I76" s="13">
        <f t="shared" si="7"/>
        <v>2954248.9008545601</v>
      </c>
      <c r="J76" s="15">
        <v>1473.74</v>
      </c>
      <c r="K76" s="13">
        <f t="shared" si="8"/>
        <v>996269</v>
      </c>
      <c r="L76" s="13">
        <f t="shared" si="9"/>
        <v>2059</v>
      </c>
      <c r="M76" s="13"/>
      <c r="N76" s="14"/>
      <c r="O76" s="13"/>
      <c r="P76" s="14"/>
      <c r="Q76" s="15"/>
    </row>
    <row r="77" spans="2:17" ht="16.5">
      <c r="B77" s="4" t="s">
        <v>133</v>
      </c>
      <c r="C77" s="4" t="s">
        <v>394</v>
      </c>
      <c r="D77" s="13">
        <v>14579097</v>
      </c>
      <c r="E77" s="13">
        <v>5469550</v>
      </c>
      <c r="F77" s="13">
        <f t="shared" si="5"/>
        <v>20048647</v>
      </c>
      <c r="G77" s="14">
        <f t="shared" si="6"/>
        <v>1.80402</v>
      </c>
      <c r="H77" s="13">
        <v>36168.26</v>
      </c>
      <c r="I77" s="13">
        <f t="shared" si="7"/>
        <v>26301.082409000002</v>
      </c>
      <c r="J77" s="15">
        <v>170.17</v>
      </c>
      <c r="K77" s="13">
        <f t="shared" si="8"/>
        <v>117815</v>
      </c>
      <c r="L77" s="13">
        <f t="shared" si="9"/>
        <v>213</v>
      </c>
      <c r="M77" s="13"/>
      <c r="N77" s="14"/>
      <c r="O77" s="13"/>
      <c r="P77" s="14"/>
      <c r="Q77" s="15"/>
    </row>
    <row r="78" spans="2:17" ht="16.5">
      <c r="B78" s="4" t="s">
        <v>134</v>
      </c>
      <c r="C78" s="4" t="s">
        <v>395</v>
      </c>
      <c r="D78" s="13">
        <v>174647530</v>
      </c>
      <c r="E78" s="13">
        <v>83506833</v>
      </c>
      <c r="F78" s="13">
        <f t="shared" si="5"/>
        <v>258154363</v>
      </c>
      <c r="G78" s="14">
        <f t="shared" si="6"/>
        <v>1.32212</v>
      </c>
      <c r="H78" s="13">
        <v>341311</v>
      </c>
      <c r="I78" s="13">
        <f t="shared" si="7"/>
        <v>230904.94595404001</v>
      </c>
      <c r="J78" s="15">
        <v>185.1</v>
      </c>
      <c r="K78" s="13">
        <f t="shared" si="8"/>
        <v>1394675</v>
      </c>
      <c r="L78" s="13">
        <f t="shared" si="9"/>
        <v>1844</v>
      </c>
      <c r="M78" s="13"/>
      <c r="N78" s="14"/>
      <c r="O78" s="13"/>
      <c r="P78" s="14"/>
      <c r="Q78" s="15"/>
    </row>
    <row r="79" spans="2:17" ht="16.5">
      <c r="B79" s="4" t="s">
        <v>135</v>
      </c>
      <c r="C79" s="4" t="s">
        <v>396</v>
      </c>
      <c r="D79" s="13">
        <v>301111228</v>
      </c>
      <c r="E79" s="13">
        <v>14517799</v>
      </c>
      <c r="F79" s="13">
        <f t="shared" si="5"/>
        <v>315629027</v>
      </c>
      <c r="G79" s="14">
        <f t="shared" si="6"/>
        <v>1.98664</v>
      </c>
      <c r="H79" s="13">
        <v>627040.11</v>
      </c>
      <c r="I79" s="13">
        <f t="shared" si="7"/>
        <v>598198.46979463997</v>
      </c>
      <c r="J79" s="15">
        <v>284.89999999999998</v>
      </c>
      <c r="K79" s="13">
        <f t="shared" si="8"/>
        <v>1107859</v>
      </c>
      <c r="L79" s="13">
        <f t="shared" si="9"/>
        <v>2201</v>
      </c>
      <c r="M79" s="13"/>
      <c r="N79" s="14"/>
      <c r="O79" s="13"/>
      <c r="P79" s="14"/>
      <c r="Q79" s="15"/>
    </row>
    <row r="80" spans="2:17" ht="16.5">
      <c r="B80" s="4" t="s">
        <v>136</v>
      </c>
      <c r="C80" s="4" t="s">
        <v>397</v>
      </c>
      <c r="D80" s="13">
        <v>85741724</v>
      </c>
      <c r="E80" s="13">
        <v>1460039</v>
      </c>
      <c r="F80" s="13">
        <f t="shared" si="5"/>
        <v>87201763</v>
      </c>
      <c r="G80" s="14">
        <f t="shared" si="6"/>
        <v>0.91740999999999995</v>
      </c>
      <c r="H80" s="13">
        <v>80000</v>
      </c>
      <c r="I80" s="13">
        <f t="shared" si="7"/>
        <v>78660.545621009995</v>
      </c>
      <c r="J80" s="15">
        <v>82.78</v>
      </c>
      <c r="K80" s="13">
        <f t="shared" si="8"/>
        <v>1053416</v>
      </c>
      <c r="L80" s="13">
        <f t="shared" si="9"/>
        <v>966</v>
      </c>
      <c r="M80" s="13"/>
      <c r="N80" s="14"/>
      <c r="O80" s="13"/>
      <c r="P80" s="14"/>
      <c r="Q80" s="15"/>
    </row>
    <row r="81" spans="2:17" ht="16.5">
      <c r="B81" s="4" t="s">
        <v>137</v>
      </c>
      <c r="C81" s="4" t="s">
        <v>398</v>
      </c>
      <c r="D81" s="13">
        <v>132426129</v>
      </c>
      <c r="E81" s="13">
        <v>29353954</v>
      </c>
      <c r="F81" s="13">
        <f t="shared" si="5"/>
        <v>161780083</v>
      </c>
      <c r="G81" s="14">
        <f t="shared" si="6"/>
        <v>2.5</v>
      </c>
      <c r="H81" s="13">
        <v>404450</v>
      </c>
      <c r="I81" s="13">
        <f t="shared" si="7"/>
        <v>331065.11499999999</v>
      </c>
      <c r="J81" s="15">
        <v>156.03</v>
      </c>
      <c r="K81" s="13">
        <f t="shared" si="8"/>
        <v>1036852</v>
      </c>
      <c r="L81" s="13">
        <f t="shared" si="9"/>
        <v>2592</v>
      </c>
      <c r="M81" s="13"/>
      <c r="N81" s="14"/>
      <c r="O81" s="13"/>
      <c r="P81" s="14"/>
      <c r="Q81" s="15"/>
    </row>
    <row r="82" spans="2:17" ht="16.5">
      <c r="B82" s="4" t="s">
        <v>127</v>
      </c>
      <c r="C82" s="4" t="s">
        <v>389</v>
      </c>
      <c r="D82" s="13">
        <v>1256119729</v>
      </c>
      <c r="E82" s="13">
        <v>27056796</v>
      </c>
      <c r="F82" s="13">
        <f t="shared" si="5"/>
        <v>1283176525</v>
      </c>
      <c r="G82" s="14">
        <f t="shared" si="6"/>
        <v>1.32544</v>
      </c>
      <c r="H82" s="13">
        <v>1700774.87</v>
      </c>
      <c r="I82" s="13">
        <f t="shared" si="7"/>
        <v>1664912.7103097602</v>
      </c>
      <c r="J82" s="15">
        <v>612.74</v>
      </c>
      <c r="K82" s="13">
        <f t="shared" si="8"/>
        <v>2094162</v>
      </c>
      <c r="L82" s="13">
        <f t="shared" si="9"/>
        <v>2776</v>
      </c>
      <c r="M82" s="13"/>
      <c r="N82" s="14"/>
      <c r="O82" s="13"/>
      <c r="P82" s="14"/>
      <c r="Q82" s="15"/>
    </row>
    <row r="83" spans="2:17" ht="16.5">
      <c r="B83" s="4" t="s">
        <v>138</v>
      </c>
      <c r="C83" s="4" t="s">
        <v>399</v>
      </c>
      <c r="D83" s="13">
        <v>284348855</v>
      </c>
      <c r="E83" s="13">
        <v>24589860</v>
      </c>
      <c r="F83" s="13">
        <f t="shared" si="5"/>
        <v>308938715</v>
      </c>
      <c r="G83" s="14">
        <f t="shared" si="6"/>
        <v>1.3271200000000001</v>
      </c>
      <c r="H83" s="13">
        <v>410000</v>
      </c>
      <c r="I83" s="13">
        <f t="shared" si="7"/>
        <v>377366.30499680003</v>
      </c>
      <c r="J83" s="15">
        <v>323.89999999999998</v>
      </c>
      <c r="K83" s="13">
        <f t="shared" si="8"/>
        <v>953809</v>
      </c>
      <c r="L83" s="13">
        <f t="shared" si="9"/>
        <v>1266</v>
      </c>
      <c r="M83" s="13"/>
      <c r="N83" s="14"/>
      <c r="O83" s="13"/>
      <c r="P83" s="14"/>
      <c r="Q83" s="15"/>
    </row>
    <row r="84" spans="2:17" ht="16.5">
      <c r="B84" s="4" t="s">
        <v>139</v>
      </c>
      <c r="C84" s="4" t="s">
        <v>400</v>
      </c>
      <c r="D84" s="13">
        <v>6184308099</v>
      </c>
      <c r="E84" s="13">
        <v>683346</v>
      </c>
      <c r="F84" s="13">
        <f t="shared" si="5"/>
        <v>6184991445</v>
      </c>
      <c r="G84" s="14">
        <f t="shared" si="6"/>
        <v>1.9159299999999999</v>
      </c>
      <c r="H84" s="13">
        <v>11850000</v>
      </c>
      <c r="I84" s="13">
        <f t="shared" si="7"/>
        <v>11848690.756898221</v>
      </c>
      <c r="J84" s="15">
        <v>5852.78</v>
      </c>
      <c r="K84" s="13">
        <f t="shared" si="8"/>
        <v>1056761</v>
      </c>
      <c r="L84" s="13">
        <f t="shared" si="9"/>
        <v>2025</v>
      </c>
      <c r="M84" s="13"/>
      <c r="N84" s="14"/>
      <c r="O84" s="13"/>
      <c r="P84" s="14"/>
      <c r="Q84" s="15"/>
    </row>
    <row r="85" spans="2:17" ht="16.5">
      <c r="B85" s="4" t="s">
        <v>140</v>
      </c>
      <c r="C85" s="4" t="s">
        <v>401</v>
      </c>
      <c r="D85" s="13">
        <v>3598965406</v>
      </c>
      <c r="E85" s="13">
        <v>1790960</v>
      </c>
      <c r="F85" s="13">
        <f t="shared" si="5"/>
        <v>3600756366</v>
      </c>
      <c r="G85" s="14">
        <f t="shared" si="6"/>
        <v>0.69430000000000003</v>
      </c>
      <c r="H85" s="13">
        <v>2500000</v>
      </c>
      <c r="I85" s="13">
        <f t="shared" si="7"/>
        <v>2498756.5364720002</v>
      </c>
      <c r="J85" s="15">
        <v>1021.86</v>
      </c>
      <c r="K85" s="13">
        <f t="shared" si="8"/>
        <v>3523728</v>
      </c>
      <c r="L85" s="13">
        <f t="shared" si="9"/>
        <v>2447</v>
      </c>
      <c r="M85" s="13"/>
      <c r="N85" s="14"/>
      <c r="O85" s="13"/>
      <c r="P85" s="14"/>
      <c r="Q85" s="15"/>
    </row>
    <row r="86" spans="2:17" ht="16.5">
      <c r="B86" s="4" t="s">
        <v>22</v>
      </c>
      <c r="C86" s="4" t="s">
        <v>23</v>
      </c>
      <c r="D86" s="13">
        <v>7153042199</v>
      </c>
      <c r="E86" s="13">
        <v>4147437</v>
      </c>
      <c r="F86" s="13">
        <f t="shared" si="5"/>
        <v>7157189636</v>
      </c>
      <c r="G86" s="14">
        <f t="shared" si="6"/>
        <v>0.47504999999999997</v>
      </c>
      <c r="H86" s="13">
        <v>3400000</v>
      </c>
      <c r="I86" s="13">
        <f t="shared" si="7"/>
        <v>3398029.7600531499</v>
      </c>
      <c r="J86" s="15">
        <v>1282.49</v>
      </c>
      <c r="K86" s="13">
        <f t="shared" si="8"/>
        <v>5580698</v>
      </c>
      <c r="L86" s="13">
        <f t="shared" si="9"/>
        <v>2651</v>
      </c>
      <c r="M86" s="13"/>
      <c r="N86" s="14"/>
      <c r="O86" s="13"/>
      <c r="P86" s="14"/>
      <c r="Q86" s="15"/>
    </row>
    <row r="87" spans="2:17" ht="16.5">
      <c r="B87" s="4" t="s">
        <v>143</v>
      </c>
      <c r="C87" s="4" t="s">
        <v>404</v>
      </c>
      <c r="D87" s="13">
        <v>14000471</v>
      </c>
      <c r="E87" s="13">
        <v>46818297</v>
      </c>
      <c r="F87" s="13">
        <f t="shared" si="5"/>
        <v>60818768</v>
      </c>
      <c r="G87" s="14">
        <f t="shared" si="6"/>
        <v>1.2331700000000001</v>
      </c>
      <c r="H87" s="13">
        <v>75000</v>
      </c>
      <c r="I87" s="13">
        <f t="shared" si="7"/>
        <v>17265.080688509996</v>
      </c>
      <c r="J87" s="15">
        <v>59.1</v>
      </c>
      <c r="K87" s="13">
        <f t="shared" si="8"/>
        <v>1029082</v>
      </c>
      <c r="L87" s="13">
        <f t="shared" si="9"/>
        <v>1269</v>
      </c>
      <c r="M87" s="13"/>
      <c r="N87" s="14"/>
      <c r="O87" s="13"/>
      <c r="P87" s="14"/>
      <c r="Q87" s="15"/>
    </row>
    <row r="88" spans="2:17" ht="16.5">
      <c r="B88" s="4" t="s">
        <v>144</v>
      </c>
      <c r="C88" s="4" t="s">
        <v>405</v>
      </c>
      <c r="D88" s="13">
        <v>389943518</v>
      </c>
      <c r="E88" s="13">
        <v>11864023</v>
      </c>
      <c r="F88" s="13">
        <f t="shared" si="5"/>
        <v>401807541</v>
      </c>
      <c r="G88" s="14">
        <f t="shared" si="6"/>
        <v>0.8155</v>
      </c>
      <c r="H88" s="13">
        <v>327673.71999999997</v>
      </c>
      <c r="I88" s="13">
        <f t="shared" si="7"/>
        <v>317998.60924349999</v>
      </c>
      <c r="J88" s="15">
        <v>103.22</v>
      </c>
      <c r="K88" s="13">
        <f t="shared" si="8"/>
        <v>3892730</v>
      </c>
      <c r="L88" s="13">
        <f t="shared" si="9"/>
        <v>3175</v>
      </c>
      <c r="M88" s="13"/>
      <c r="N88" s="14"/>
      <c r="O88" s="13"/>
      <c r="P88" s="14"/>
      <c r="Q88" s="15"/>
    </row>
    <row r="89" spans="2:17" ht="16.5">
      <c r="B89" s="4" t="s">
        <v>141</v>
      </c>
      <c r="C89" s="4" t="s">
        <v>402</v>
      </c>
      <c r="D89" s="13">
        <v>533035311</v>
      </c>
      <c r="E89" s="13">
        <v>12846633</v>
      </c>
      <c r="F89" s="13">
        <f t="shared" si="5"/>
        <v>545881944</v>
      </c>
      <c r="G89" s="14">
        <f t="shared" si="6"/>
        <v>1.1368499999999999</v>
      </c>
      <c r="H89" s="13">
        <v>620583.99</v>
      </c>
      <c r="I89" s="13">
        <f t="shared" si="7"/>
        <v>605979.29527394997</v>
      </c>
      <c r="J89" s="15">
        <v>627.55999999999995</v>
      </c>
      <c r="K89" s="13">
        <f t="shared" si="8"/>
        <v>869848</v>
      </c>
      <c r="L89" s="13">
        <f t="shared" si="9"/>
        <v>989</v>
      </c>
      <c r="M89" s="13"/>
      <c r="N89" s="14"/>
      <c r="O89" s="13"/>
      <c r="P89" s="14"/>
      <c r="Q89" s="15"/>
    </row>
    <row r="90" spans="2:17" ht="16.5">
      <c r="B90" s="4" t="s">
        <v>142</v>
      </c>
      <c r="C90" s="4" t="s">
        <v>403</v>
      </c>
      <c r="D90" s="13">
        <v>3150081333</v>
      </c>
      <c r="E90" s="13">
        <v>9140070</v>
      </c>
      <c r="F90" s="13">
        <f t="shared" si="5"/>
        <v>3159221403</v>
      </c>
      <c r="G90" s="14">
        <f t="shared" si="6"/>
        <v>0.68159999999999998</v>
      </c>
      <c r="H90" s="13">
        <v>2153336.88</v>
      </c>
      <c r="I90" s="13">
        <f t="shared" si="7"/>
        <v>2147107.0082879998</v>
      </c>
      <c r="J90" s="15">
        <v>794.38</v>
      </c>
      <c r="K90" s="13">
        <f t="shared" si="8"/>
        <v>3976965</v>
      </c>
      <c r="L90" s="13">
        <f t="shared" si="9"/>
        <v>2711</v>
      </c>
      <c r="M90" s="13"/>
      <c r="N90" s="14"/>
      <c r="O90" s="13"/>
      <c r="P90" s="14"/>
      <c r="Q90" s="15"/>
    </row>
    <row r="91" spans="2:17" ht="16.5">
      <c r="B91" s="4" t="s">
        <v>24</v>
      </c>
      <c r="C91" s="4" t="s">
        <v>25</v>
      </c>
      <c r="D91" s="13">
        <v>4281831332</v>
      </c>
      <c r="E91" s="13">
        <v>3871013</v>
      </c>
      <c r="F91" s="13">
        <f t="shared" si="5"/>
        <v>4285702345</v>
      </c>
      <c r="G91" s="14">
        <f t="shared" si="6"/>
        <v>0.80596000000000001</v>
      </c>
      <c r="H91" s="13">
        <v>3454119.11</v>
      </c>
      <c r="I91" s="13">
        <f t="shared" si="7"/>
        <v>3450999.2283625198</v>
      </c>
      <c r="J91" s="15">
        <v>1195.25</v>
      </c>
      <c r="K91" s="13">
        <f t="shared" si="8"/>
        <v>3585612</v>
      </c>
      <c r="L91" s="13">
        <f t="shared" si="9"/>
        <v>2890</v>
      </c>
      <c r="M91" s="13"/>
      <c r="N91" s="14"/>
      <c r="O91" s="13"/>
      <c r="P91" s="14"/>
      <c r="Q91" s="15"/>
    </row>
    <row r="92" spans="2:17" ht="16.5">
      <c r="B92" s="4" t="s">
        <v>26</v>
      </c>
      <c r="C92" s="4" t="s">
        <v>27</v>
      </c>
      <c r="D92" s="13">
        <v>307558388011</v>
      </c>
      <c r="E92" s="13">
        <v>437</v>
      </c>
      <c r="F92" s="13">
        <f t="shared" si="5"/>
        <v>307558388448</v>
      </c>
      <c r="G92" s="14">
        <f t="shared" si="6"/>
        <v>0.66947000000000001</v>
      </c>
      <c r="H92" s="13">
        <v>205900000</v>
      </c>
      <c r="I92" s="13">
        <f t="shared" si="7"/>
        <v>205899999.7074416</v>
      </c>
      <c r="J92" s="15">
        <v>54102.01</v>
      </c>
      <c r="K92" s="13">
        <f t="shared" si="8"/>
        <v>5684787</v>
      </c>
      <c r="L92" s="13">
        <f t="shared" si="9"/>
        <v>3806</v>
      </c>
      <c r="M92" s="13"/>
      <c r="N92" s="14"/>
      <c r="O92" s="13"/>
      <c r="P92" s="14"/>
      <c r="Q92" s="15"/>
    </row>
    <row r="93" spans="2:17" ht="16.5">
      <c r="B93" s="4" t="s">
        <v>147</v>
      </c>
      <c r="C93" s="4" t="s">
        <v>408</v>
      </c>
      <c r="D93" s="13">
        <v>25404746335</v>
      </c>
      <c r="E93" s="13">
        <v>24826</v>
      </c>
      <c r="F93" s="13">
        <f t="shared" si="5"/>
        <v>25404771161</v>
      </c>
      <c r="G93" s="14">
        <f t="shared" si="6"/>
        <v>1.5351399999999999</v>
      </c>
      <c r="H93" s="13">
        <v>39000000</v>
      </c>
      <c r="I93" s="13">
        <f t="shared" si="7"/>
        <v>38999961.888614357</v>
      </c>
      <c r="J93" s="15">
        <v>22059.26</v>
      </c>
      <c r="K93" s="13">
        <f t="shared" si="8"/>
        <v>1151660</v>
      </c>
      <c r="L93" s="13">
        <f t="shared" si="9"/>
        <v>1768</v>
      </c>
      <c r="M93" s="13"/>
      <c r="N93" s="14"/>
      <c r="O93" s="13"/>
      <c r="P93" s="14"/>
      <c r="Q93" s="15"/>
    </row>
    <row r="94" spans="2:17" ht="16.5">
      <c r="B94" s="4" t="s">
        <v>148</v>
      </c>
      <c r="C94" s="4" t="s">
        <v>409</v>
      </c>
      <c r="D94" s="13">
        <v>7373080841</v>
      </c>
      <c r="E94" s="13">
        <v>64840437</v>
      </c>
      <c r="F94" s="13">
        <f t="shared" si="5"/>
        <v>7437921278</v>
      </c>
      <c r="G94" s="14">
        <f t="shared" si="6"/>
        <v>1.5728200000000001</v>
      </c>
      <c r="H94" s="13">
        <v>11698530</v>
      </c>
      <c r="I94" s="13">
        <f t="shared" si="7"/>
        <v>11596547.66387766</v>
      </c>
      <c r="J94" s="15">
        <v>4168.01</v>
      </c>
      <c r="K94" s="13">
        <f t="shared" si="8"/>
        <v>1784526</v>
      </c>
      <c r="L94" s="13">
        <f t="shared" si="9"/>
        <v>2807</v>
      </c>
      <c r="M94" s="13"/>
      <c r="N94" s="14"/>
      <c r="O94" s="13"/>
      <c r="P94" s="14"/>
      <c r="Q94" s="15"/>
    </row>
    <row r="95" spans="2:17" ht="16.5">
      <c r="B95" s="4" t="s">
        <v>149</v>
      </c>
      <c r="C95" s="4" t="s">
        <v>410</v>
      </c>
      <c r="D95" s="13">
        <v>22408435338</v>
      </c>
      <c r="E95" s="13">
        <v>0</v>
      </c>
      <c r="F95" s="13">
        <f t="shared" si="5"/>
        <v>22408435338</v>
      </c>
      <c r="G95" s="14">
        <f t="shared" si="6"/>
        <v>0.53551000000000004</v>
      </c>
      <c r="H95" s="13">
        <v>12000000</v>
      </c>
      <c r="I95" s="13">
        <f t="shared" si="7"/>
        <v>12000000</v>
      </c>
      <c r="J95" s="15">
        <v>4358.16</v>
      </c>
      <c r="K95" s="13">
        <f t="shared" si="8"/>
        <v>5141719</v>
      </c>
      <c r="L95" s="13">
        <f t="shared" si="9"/>
        <v>2753</v>
      </c>
      <c r="M95" s="13"/>
      <c r="N95" s="14"/>
      <c r="O95" s="13"/>
      <c r="P95" s="14"/>
      <c r="Q95" s="15"/>
    </row>
    <row r="96" spans="2:17" ht="16.5">
      <c r="B96" s="4" t="s">
        <v>150</v>
      </c>
      <c r="C96" s="4" t="s">
        <v>411</v>
      </c>
      <c r="D96" s="13">
        <v>28712257946</v>
      </c>
      <c r="E96" s="13">
        <v>437</v>
      </c>
      <c r="F96" s="13">
        <f t="shared" si="5"/>
        <v>28712258383</v>
      </c>
      <c r="G96" s="14">
        <f t="shared" si="6"/>
        <v>2.2223299999999999</v>
      </c>
      <c r="H96" s="13">
        <v>63808067</v>
      </c>
      <c r="I96" s="13">
        <f t="shared" si="7"/>
        <v>63808066.028841794</v>
      </c>
      <c r="J96" s="15">
        <v>18497.95</v>
      </c>
      <c r="K96" s="13">
        <f t="shared" si="8"/>
        <v>1552186</v>
      </c>
      <c r="L96" s="13">
        <f t="shared" si="9"/>
        <v>3449</v>
      </c>
      <c r="M96" s="13"/>
      <c r="N96" s="14"/>
      <c r="O96" s="13"/>
      <c r="P96" s="14"/>
      <c r="Q96" s="15"/>
    </row>
    <row r="97" spans="2:17" ht="16.5">
      <c r="B97" s="4" t="s">
        <v>151</v>
      </c>
      <c r="C97" s="4" t="s">
        <v>412</v>
      </c>
      <c r="D97" s="13">
        <v>4955119646</v>
      </c>
      <c r="E97" s="13">
        <v>271178</v>
      </c>
      <c r="F97" s="13">
        <f t="shared" si="5"/>
        <v>4955390824</v>
      </c>
      <c r="G97" s="14">
        <f t="shared" si="6"/>
        <v>1.1524799999999999</v>
      </c>
      <c r="H97" s="13">
        <v>5711006</v>
      </c>
      <c r="I97" s="13">
        <f t="shared" si="7"/>
        <v>5710693.4727785597</v>
      </c>
      <c r="J97" s="15">
        <v>1500.41</v>
      </c>
      <c r="K97" s="13">
        <f t="shared" si="8"/>
        <v>3302691</v>
      </c>
      <c r="L97" s="13">
        <f t="shared" si="9"/>
        <v>3806</v>
      </c>
      <c r="M97" s="13"/>
      <c r="N97" s="14"/>
      <c r="O97" s="13"/>
      <c r="P97" s="14"/>
      <c r="Q97" s="15"/>
    </row>
    <row r="98" spans="2:17" ht="16.5">
      <c r="B98" s="4" t="s">
        <v>160</v>
      </c>
      <c r="C98" s="4" t="s">
        <v>421</v>
      </c>
      <c r="D98" s="13">
        <v>38625569474</v>
      </c>
      <c r="E98" s="13">
        <v>0</v>
      </c>
      <c r="F98" s="13">
        <f t="shared" si="5"/>
        <v>38625569474</v>
      </c>
      <c r="G98" s="14">
        <f t="shared" si="6"/>
        <v>1.06759</v>
      </c>
      <c r="H98" s="13">
        <v>41236226</v>
      </c>
      <c r="I98" s="13">
        <f t="shared" si="7"/>
        <v>41236226</v>
      </c>
      <c r="J98" s="15">
        <v>15458.11</v>
      </c>
      <c r="K98" s="13">
        <f t="shared" si="8"/>
        <v>2498725</v>
      </c>
      <c r="L98" s="13">
        <f t="shared" si="9"/>
        <v>2668</v>
      </c>
      <c r="M98" s="13"/>
      <c r="N98" s="14"/>
      <c r="O98" s="13"/>
      <c r="P98" s="14"/>
      <c r="Q98" s="15"/>
    </row>
    <row r="99" spans="2:17" ht="16.5">
      <c r="B99" s="4" t="s">
        <v>28</v>
      </c>
      <c r="C99" s="4" t="s">
        <v>29</v>
      </c>
      <c r="D99" s="13">
        <v>285511436</v>
      </c>
      <c r="E99" s="13">
        <v>22479921</v>
      </c>
      <c r="F99" s="13">
        <f t="shared" si="5"/>
        <v>307991357</v>
      </c>
      <c r="G99" s="14">
        <f t="shared" si="6"/>
        <v>0.46287</v>
      </c>
      <c r="H99" s="13">
        <v>142561</v>
      </c>
      <c r="I99" s="13">
        <f t="shared" si="7"/>
        <v>132155.71896673</v>
      </c>
      <c r="J99" s="15">
        <v>51.79</v>
      </c>
      <c r="K99" s="13">
        <f t="shared" si="8"/>
        <v>5946927</v>
      </c>
      <c r="L99" s="13">
        <f t="shared" si="9"/>
        <v>2753</v>
      </c>
      <c r="M99" s="13"/>
      <c r="N99" s="14"/>
      <c r="O99" s="13"/>
      <c r="P99" s="14"/>
      <c r="Q99" s="15"/>
    </row>
    <row r="100" spans="2:17" ht="16.5">
      <c r="B100" s="4" t="s">
        <v>152</v>
      </c>
      <c r="C100" s="4" t="s">
        <v>413</v>
      </c>
      <c r="D100" s="13">
        <v>111956419970</v>
      </c>
      <c r="E100" s="13">
        <v>0</v>
      </c>
      <c r="F100" s="13">
        <f t="shared" si="5"/>
        <v>111956419970</v>
      </c>
      <c r="G100" s="14">
        <f t="shared" si="6"/>
        <v>0.62524000000000002</v>
      </c>
      <c r="H100" s="13">
        <v>70000000</v>
      </c>
      <c r="I100" s="13">
        <f t="shared" si="7"/>
        <v>70000000</v>
      </c>
      <c r="J100" s="15">
        <v>20542.650000000001</v>
      </c>
      <c r="K100" s="13">
        <f t="shared" si="8"/>
        <v>5449950</v>
      </c>
      <c r="L100" s="13">
        <f t="shared" si="9"/>
        <v>3408</v>
      </c>
      <c r="M100" s="13"/>
      <c r="N100" s="14"/>
      <c r="O100" s="13"/>
      <c r="P100" s="14"/>
      <c r="Q100" s="15"/>
    </row>
    <row r="101" spans="2:17" ht="16.5">
      <c r="B101" s="4" t="s">
        <v>145</v>
      </c>
      <c r="C101" s="4" t="s">
        <v>406</v>
      </c>
      <c r="D101" s="13">
        <v>5260397439</v>
      </c>
      <c r="E101" s="13">
        <v>0</v>
      </c>
      <c r="F101" s="13">
        <f t="shared" si="5"/>
        <v>5260397439</v>
      </c>
      <c r="G101" s="14">
        <f t="shared" si="6"/>
        <v>1.65387</v>
      </c>
      <c r="H101" s="13">
        <v>8700000</v>
      </c>
      <c r="I101" s="13">
        <f t="shared" si="7"/>
        <v>8700000</v>
      </c>
      <c r="J101" s="15">
        <v>2842.4</v>
      </c>
      <c r="K101" s="13">
        <f t="shared" si="8"/>
        <v>1850689</v>
      </c>
      <c r="L101" s="13">
        <f t="shared" si="9"/>
        <v>3061</v>
      </c>
      <c r="M101" s="13"/>
      <c r="N101" s="14"/>
      <c r="O101" s="13"/>
      <c r="P101" s="14"/>
      <c r="Q101" s="15"/>
    </row>
    <row r="102" spans="2:17" ht="16.5">
      <c r="B102" s="4" t="s">
        <v>153</v>
      </c>
      <c r="C102" s="4" t="s">
        <v>414</v>
      </c>
      <c r="D102" s="13">
        <v>7810344777</v>
      </c>
      <c r="E102" s="13">
        <v>21326198</v>
      </c>
      <c r="F102" s="13">
        <f t="shared" si="5"/>
        <v>7831670975</v>
      </c>
      <c r="G102" s="14">
        <f t="shared" si="6"/>
        <v>1.10961</v>
      </c>
      <c r="H102" s="13">
        <v>8690124</v>
      </c>
      <c r="I102" s="13">
        <f t="shared" si="7"/>
        <v>8666460.2374372203</v>
      </c>
      <c r="J102" s="15">
        <v>3313.17</v>
      </c>
      <c r="K102" s="13">
        <f t="shared" si="8"/>
        <v>2363800</v>
      </c>
      <c r="L102" s="13">
        <f t="shared" si="9"/>
        <v>2623</v>
      </c>
      <c r="M102" s="13"/>
      <c r="N102" s="14"/>
      <c r="O102" s="13"/>
      <c r="P102" s="14"/>
      <c r="Q102" s="15"/>
    </row>
    <row r="103" spans="2:17" ht="16.5">
      <c r="B103" s="4" t="s">
        <v>146</v>
      </c>
      <c r="C103" s="4" t="s">
        <v>407</v>
      </c>
      <c r="D103" s="13">
        <v>19896418913</v>
      </c>
      <c r="E103" s="13">
        <v>309501</v>
      </c>
      <c r="F103" s="13">
        <f t="shared" si="5"/>
        <v>19896728414</v>
      </c>
      <c r="G103" s="14">
        <f t="shared" si="6"/>
        <v>2.2644500000000001</v>
      </c>
      <c r="H103" s="13">
        <v>45055190</v>
      </c>
      <c r="I103" s="13">
        <f t="shared" si="7"/>
        <v>45054489.150460549</v>
      </c>
      <c r="J103" s="15">
        <v>16883.54</v>
      </c>
      <c r="K103" s="13">
        <f t="shared" si="8"/>
        <v>1178469</v>
      </c>
      <c r="L103" s="13">
        <f t="shared" si="9"/>
        <v>2669</v>
      </c>
      <c r="M103" s="13"/>
      <c r="N103" s="14"/>
      <c r="O103" s="13"/>
      <c r="P103" s="14"/>
      <c r="Q103" s="15"/>
    </row>
    <row r="104" spans="2:17" ht="16.5">
      <c r="B104" s="4" t="s">
        <v>154</v>
      </c>
      <c r="C104" s="4" t="s">
        <v>415</v>
      </c>
      <c r="D104" s="13">
        <v>12062849647</v>
      </c>
      <c r="E104" s="13">
        <v>7884171</v>
      </c>
      <c r="F104" s="13">
        <f t="shared" si="5"/>
        <v>12070733818</v>
      </c>
      <c r="G104" s="14">
        <f t="shared" si="6"/>
        <v>1.61588</v>
      </c>
      <c r="H104" s="13">
        <v>19504860</v>
      </c>
      <c r="I104" s="13">
        <f t="shared" si="7"/>
        <v>19492120.125764519</v>
      </c>
      <c r="J104" s="15">
        <v>8947.33</v>
      </c>
      <c r="K104" s="13">
        <f t="shared" si="8"/>
        <v>1349088</v>
      </c>
      <c r="L104" s="13">
        <f t="shared" si="9"/>
        <v>2180</v>
      </c>
      <c r="M104" s="13"/>
      <c r="N104" s="14"/>
      <c r="O104" s="13"/>
      <c r="P104" s="14"/>
      <c r="Q104" s="15"/>
    </row>
    <row r="105" spans="2:17" ht="16.5">
      <c r="B105" s="4" t="s">
        <v>155</v>
      </c>
      <c r="C105" s="4" t="s">
        <v>416</v>
      </c>
      <c r="D105" s="13">
        <v>16332701680</v>
      </c>
      <c r="E105" s="13">
        <v>35945191</v>
      </c>
      <c r="F105" s="13">
        <f t="shared" si="5"/>
        <v>16368646871</v>
      </c>
      <c r="G105" s="14">
        <f t="shared" si="6"/>
        <v>1.25759</v>
      </c>
      <c r="H105" s="13">
        <v>20585000</v>
      </c>
      <c r="I105" s="13">
        <f t="shared" si="7"/>
        <v>20539795.687250309</v>
      </c>
      <c r="J105" s="15">
        <v>7182.37</v>
      </c>
      <c r="K105" s="13">
        <f t="shared" si="8"/>
        <v>2279004</v>
      </c>
      <c r="L105" s="13">
        <f t="shared" si="9"/>
        <v>2866</v>
      </c>
      <c r="M105" s="13"/>
      <c r="N105" s="14"/>
      <c r="O105" s="13"/>
      <c r="P105" s="14"/>
      <c r="Q105" s="15"/>
    </row>
    <row r="106" spans="2:17" ht="16.5">
      <c r="B106" s="4" t="s">
        <v>156</v>
      </c>
      <c r="C106" s="4" t="s">
        <v>417</v>
      </c>
      <c r="D106" s="13">
        <v>56104175269</v>
      </c>
      <c r="E106" s="13">
        <v>4403468</v>
      </c>
      <c r="F106" s="13">
        <f t="shared" si="5"/>
        <v>56108578737</v>
      </c>
      <c r="G106" s="14">
        <f t="shared" si="6"/>
        <v>1.08718</v>
      </c>
      <c r="H106" s="13">
        <v>61000000</v>
      </c>
      <c r="I106" s="13">
        <f t="shared" si="7"/>
        <v>60995212.637659758</v>
      </c>
      <c r="J106" s="15">
        <v>20871.990000000002</v>
      </c>
      <c r="K106" s="13">
        <f t="shared" si="8"/>
        <v>2688224</v>
      </c>
      <c r="L106" s="13">
        <f t="shared" si="9"/>
        <v>2923</v>
      </c>
      <c r="M106" s="13"/>
      <c r="N106" s="14"/>
      <c r="O106" s="13"/>
      <c r="P106" s="14"/>
      <c r="Q106" s="15"/>
    </row>
    <row r="107" spans="2:17" ht="16.5">
      <c r="B107" s="4" t="s">
        <v>157</v>
      </c>
      <c r="C107" s="4" t="s">
        <v>418</v>
      </c>
      <c r="D107" s="13">
        <v>20599730373</v>
      </c>
      <c r="E107" s="13">
        <v>0</v>
      </c>
      <c r="F107" s="13">
        <f t="shared" si="5"/>
        <v>20599730373</v>
      </c>
      <c r="G107" s="14">
        <f t="shared" si="6"/>
        <v>1.2621500000000001</v>
      </c>
      <c r="H107" s="13">
        <v>26000000</v>
      </c>
      <c r="I107" s="13">
        <f t="shared" si="7"/>
        <v>26000000</v>
      </c>
      <c r="J107" s="15">
        <v>9613.17</v>
      </c>
      <c r="K107" s="13">
        <f t="shared" si="8"/>
        <v>2142866</v>
      </c>
      <c r="L107" s="13">
        <f t="shared" si="9"/>
        <v>2705</v>
      </c>
      <c r="M107" s="13"/>
      <c r="N107" s="14"/>
      <c r="O107" s="13"/>
      <c r="P107" s="14"/>
      <c r="Q107" s="15"/>
    </row>
    <row r="108" spans="2:17" ht="16.5">
      <c r="B108" s="4" t="s">
        <v>2</v>
      </c>
      <c r="C108" s="4" t="s">
        <v>3</v>
      </c>
      <c r="D108" s="13">
        <v>110130341542</v>
      </c>
      <c r="E108" s="13">
        <v>183046</v>
      </c>
      <c r="F108" s="13">
        <f t="shared" si="5"/>
        <v>110130524588</v>
      </c>
      <c r="G108" s="14">
        <f t="shared" si="6"/>
        <v>0.77725999999999995</v>
      </c>
      <c r="H108" s="13">
        <v>85600000</v>
      </c>
      <c r="I108" s="13">
        <f t="shared" si="7"/>
        <v>85599857.725666046</v>
      </c>
      <c r="J108" s="15">
        <v>31392.03</v>
      </c>
      <c r="K108" s="13">
        <f t="shared" si="8"/>
        <v>3508232</v>
      </c>
      <c r="L108" s="13">
        <f t="shared" si="9"/>
        <v>2727</v>
      </c>
      <c r="M108" s="13"/>
      <c r="N108" s="14"/>
      <c r="O108" s="13"/>
      <c r="P108" s="14"/>
      <c r="Q108" s="15"/>
    </row>
    <row r="109" spans="2:17" ht="16.5">
      <c r="B109" s="4" t="s">
        <v>158</v>
      </c>
      <c r="C109" s="4" t="s">
        <v>419</v>
      </c>
      <c r="D109" s="13">
        <v>42594780828</v>
      </c>
      <c r="E109" s="13">
        <v>389529</v>
      </c>
      <c r="F109" s="13">
        <f t="shared" si="5"/>
        <v>42595170357</v>
      </c>
      <c r="G109" s="14">
        <f t="shared" si="6"/>
        <v>1.7901100000000001</v>
      </c>
      <c r="H109" s="13">
        <v>76250000</v>
      </c>
      <c r="I109" s="13">
        <f t="shared" si="7"/>
        <v>76249302.700241804</v>
      </c>
      <c r="J109" s="15">
        <v>26724.15</v>
      </c>
      <c r="K109" s="13">
        <f t="shared" si="8"/>
        <v>1593883</v>
      </c>
      <c r="L109" s="13">
        <f t="shared" si="9"/>
        <v>2853</v>
      </c>
      <c r="M109" s="13"/>
      <c r="N109" s="14"/>
      <c r="O109" s="13"/>
      <c r="P109" s="14"/>
      <c r="Q109" s="15"/>
    </row>
    <row r="110" spans="2:17" ht="16.5">
      <c r="B110" s="4" t="s">
        <v>159</v>
      </c>
      <c r="C110" s="4" t="s">
        <v>420</v>
      </c>
      <c r="D110" s="13">
        <v>56911727908</v>
      </c>
      <c r="E110" s="13">
        <v>269606</v>
      </c>
      <c r="F110" s="13">
        <f t="shared" si="5"/>
        <v>56911997514</v>
      </c>
      <c r="G110" s="14">
        <f t="shared" si="6"/>
        <v>1.09819</v>
      </c>
      <c r="H110" s="13">
        <v>62500000</v>
      </c>
      <c r="I110" s="13">
        <f t="shared" si="7"/>
        <v>62499703.92138686</v>
      </c>
      <c r="J110" s="15">
        <v>23131.85</v>
      </c>
      <c r="K110" s="13">
        <f t="shared" si="8"/>
        <v>2460331</v>
      </c>
      <c r="L110" s="13">
        <f t="shared" si="9"/>
        <v>2702</v>
      </c>
      <c r="M110" s="13"/>
      <c r="N110" s="14"/>
      <c r="O110" s="13"/>
      <c r="P110" s="14"/>
      <c r="Q110" s="15"/>
    </row>
    <row r="111" spans="2:17" ht="16.5">
      <c r="B111" s="4" t="s">
        <v>4</v>
      </c>
      <c r="C111" s="4" t="s">
        <v>5</v>
      </c>
      <c r="D111" s="13">
        <v>7324055020</v>
      </c>
      <c r="E111" s="13">
        <v>676901</v>
      </c>
      <c r="F111" s="13">
        <f t="shared" si="5"/>
        <v>7324731921</v>
      </c>
      <c r="G111" s="14">
        <f t="shared" si="6"/>
        <v>1.8919299999999999</v>
      </c>
      <c r="H111" s="13">
        <v>13857884</v>
      </c>
      <c r="I111" s="13">
        <f t="shared" si="7"/>
        <v>13856603.350691071</v>
      </c>
      <c r="J111" s="15">
        <v>4979.9399999999996</v>
      </c>
      <c r="K111" s="13">
        <f t="shared" si="8"/>
        <v>1470847</v>
      </c>
      <c r="L111" s="13">
        <f t="shared" si="9"/>
        <v>2783</v>
      </c>
      <c r="M111" s="13"/>
      <c r="N111" s="14"/>
      <c r="O111" s="13"/>
      <c r="P111" s="14"/>
      <c r="Q111" s="15"/>
    </row>
    <row r="112" spans="2:17" ht="16.5">
      <c r="B112" s="4" t="s">
        <v>30</v>
      </c>
      <c r="C112" s="4" t="s">
        <v>31</v>
      </c>
      <c r="D112" s="13">
        <v>12772298163</v>
      </c>
      <c r="E112" s="13">
        <v>976186</v>
      </c>
      <c r="F112" s="13">
        <f t="shared" si="5"/>
        <v>12773274349</v>
      </c>
      <c r="G112" s="14">
        <f t="shared" si="6"/>
        <v>0.80637000000000003</v>
      </c>
      <c r="H112" s="13">
        <v>10300000</v>
      </c>
      <c r="I112" s="13">
        <f t="shared" si="7"/>
        <v>10299212.83289518</v>
      </c>
      <c r="J112" s="15">
        <v>3772.84</v>
      </c>
      <c r="K112" s="13">
        <f t="shared" si="8"/>
        <v>3385586</v>
      </c>
      <c r="L112" s="13">
        <f t="shared" si="9"/>
        <v>2730</v>
      </c>
      <c r="M112" s="13"/>
      <c r="N112" s="14"/>
      <c r="O112" s="13"/>
      <c r="P112" s="14"/>
      <c r="Q112" s="15"/>
    </row>
    <row r="113" spans="2:17" ht="16.5">
      <c r="B113" s="4" t="s">
        <v>162</v>
      </c>
      <c r="C113" s="4" t="s">
        <v>423</v>
      </c>
      <c r="D113" s="13">
        <v>12830364650</v>
      </c>
      <c r="E113" s="13">
        <v>4231283</v>
      </c>
      <c r="F113" s="13">
        <f t="shared" si="5"/>
        <v>12834595933</v>
      </c>
      <c r="G113" s="14">
        <f t="shared" si="6"/>
        <v>1.32267</v>
      </c>
      <c r="H113" s="13">
        <v>16975892</v>
      </c>
      <c r="I113" s="13">
        <f t="shared" si="7"/>
        <v>16970295.408914391</v>
      </c>
      <c r="J113" s="15">
        <v>5847.63</v>
      </c>
      <c r="K113" s="13">
        <f t="shared" si="8"/>
        <v>2194837</v>
      </c>
      <c r="L113" s="13">
        <f t="shared" si="9"/>
        <v>2903</v>
      </c>
      <c r="M113" s="13"/>
      <c r="N113" s="14"/>
      <c r="O113" s="13"/>
      <c r="P113" s="14"/>
      <c r="Q113" s="15"/>
    </row>
    <row r="114" spans="2:17" ht="16.5">
      <c r="B114" s="4" t="s">
        <v>163</v>
      </c>
      <c r="C114" s="4" t="s">
        <v>424</v>
      </c>
      <c r="D114" s="13">
        <v>13103294359</v>
      </c>
      <c r="E114" s="13">
        <v>14814255</v>
      </c>
      <c r="F114" s="13">
        <f t="shared" si="5"/>
        <v>13118108614</v>
      </c>
      <c r="G114" s="14">
        <f t="shared" si="6"/>
        <v>1.52461</v>
      </c>
      <c r="H114" s="13">
        <v>20000000</v>
      </c>
      <c r="I114" s="13">
        <f t="shared" si="7"/>
        <v>19977414.03868445</v>
      </c>
      <c r="J114" s="15">
        <v>11630.25</v>
      </c>
      <c r="K114" s="13">
        <f t="shared" si="8"/>
        <v>1127930</v>
      </c>
      <c r="L114" s="13">
        <f t="shared" si="9"/>
        <v>1720</v>
      </c>
      <c r="M114" s="13"/>
      <c r="N114" s="14"/>
      <c r="O114" s="13"/>
      <c r="P114" s="14"/>
      <c r="Q114" s="15"/>
    </row>
    <row r="115" spans="2:17" ht="16.5">
      <c r="B115" s="4" t="s">
        <v>161</v>
      </c>
      <c r="C115" s="4" t="s">
        <v>422</v>
      </c>
      <c r="D115" s="13">
        <v>13991922167</v>
      </c>
      <c r="E115" s="13">
        <v>10877808</v>
      </c>
      <c r="F115" s="13">
        <f t="shared" si="5"/>
        <v>14002799975</v>
      </c>
      <c r="G115" s="14">
        <f t="shared" si="6"/>
        <v>2.17035</v>
      </c>
      <c r="H115" s="13">
        <v>30390920</v>
      </c>
      <c r="I115" s="13">
        <f t="shared" si="7"/>
        <v>30367311.3494072</v>
      </c>
      <c r="J115" s="15">
        <v>9874.0300000000007</v>
      </c>
      <c r="K115" s="13">
        <f t="shared" si="8"/>
        <v>1418144</v>
      </c>
      <c r="L115" s="13">
        <f t="shared" si="9"/>
        <v>3078</v>
      </c>
      <c r="M115" s="13"/>
      <c r="N115" s="14"/>
      <c r="O115" s="13"/>
      <c r="P115" s="14"/>
      <c r="Q115" s="15"/>
    </row>
    <row r="116" spans="2:17" ht="16.5">
      <c r="B116" s="4" t="s">
        <v>164</v>
      </c>
      <c r="C116" s="4" t="s">
        <v>425</v>
      </c>
      <c r="D116" s="13">
        <v>208444694</v>
      </c>
      <c r="E116" s="13">
        <v>11567</v>
      </c>
      <c r="F116" s="13">
        <f t="shared" si="5"/>
        <v>208456261</v>
      </c>
      <c r="G116" s="14">
        <f t="shared" si="6"/>
        <v>0.59965000000000002</v>
      </c>
      <c r="H116" s="13">
        <v>125000</v>
      </c>
      <c r="I116" s="13">
        <f t="shared" si="7"/>
        <v>124993.06384844999</v>
      </c>
      <c r="J116" s="15">
        <v>83.64</v>
      </c>
      <c r="K116" s="13">
        <f t="shared" si="8"/>
        <v>2492303</v>
      </c>
      <c r="L116" s="13">
        <f t="shared" si="9"/>
        <v>1495</v>
      </c>
      <c r="M116" s="13"/>
      <c r="N116" s="14"/>
      <c r="O116" s="13"/>
      <c r="P116" s="14"/>
      <c r="Q116" s="15"/>
    </row>
    <row r="117" spans="2:17" ht="16.5">
      <c r="B117" s="4" t="s">
        <v>32</v>
      </c>
      <c r="C117" s="4" t="s">
        <v>33</v>
      </c>
      <c r="D117" s="13">
        <v>1082496335</v>
      </c>
      <c r="E117" s="13">
        <v>8249464</v>
      </c>
      <c r="F117" s="13">
        <f t="shared" si="5"/>
        <v>1090745799</v>
      </c>
      <c r="G117" s="14">
        <f t="shared" si="6"/>
        <v>0.45382</v>
      </c>
      <c r="H117" s="13">
        <v>495000</v>
      </c>
      <c r="I117" s="13">
        <f t="shared" si="7"/>
        <v>491256.22824751999</v>
      </c>
      <c r="J117" s="15">
        <v>93.74</v>
      </c>
      <c r="K117" s="13">
        <f t="shared" si="8"/>
        <v>11635863</v>
      </c>
      <c r="L117" s="13">
        <f t="shared" si="9"/>
        <v>5281</v>
      </c>
      <c r="M117" s="13"/>
      <c r="N117" s="14"/>
      <c r="O117" s="13"/>
      <c r="P117" s="14"/>
      <c r="Q117" s="15"/>
    </row>
    <row r="118" spans="2:17" ht="16.5">
      <c r="B118" s="4" t="s">
        <v>6</v>
      </c>
      <c r="C118" s="4" t="s">
        <v>7</v>
      </c>
      <c r="D118" s="13">
        <v>445483861</v>
      </c>
      <c r="E118" s="13">
        <v>3063747</v>
      </c>
      <c r="F118" s="13">
        <f t="shared" si="5"/>
        <v>448547608</v>
      </c>
      <c r="G118" s="14">
        <f t="shared" si="6"/>
        <v>1.36839</v>
      </c>
      <c r="H118" s="13">
        <v>613786</v>
      </c>
      <c r="I118" s="13">
        <f t="shared" si="7"/>
        <v>609593.59924267</v>
      </c>
      <c r="J118" s="15">
        <v>224.07</v>
      </c>
      <c r="K118" s="13">
        <f t="shared" si="8"/>
        <v>2001819</v>
      </c>
      <c r="L118" s="13">
        <f t="shared" si="9"/>
        <v>2739</v>
      </c>
      <c r="M118" s="13"/>
      <c r="N118" s="14"/>
      <c r="O118" s="13"/>
      <c r="P118" s="14"/>
      <c r="Q118" s="15"/>
    </row>
    <row r="119" spans="2:17" ht="16.5">
      <c r="B119" s="4" t="s">
        <v>165</v>
      </c>
      <c r="C119" s="4" t="s">
        <v>426</v>
      </c>
      <c r="D119" s="13">
        <v>4384921809</v>
      </c>
      <c r="E119" s="13">
        <v>3718753</v>
      </c>
      <c r="F119" s="13">
        <f t="shared" si="5"/>
        <v>4388640562</v>
      </c>
      <c r="G119" s="14">
        <f t="shared" si="6"/>
        <v>2.2102499999999998</v>
      </c>
      <c r="H119" s="13">
        <v>9700000</v>
      </c>
      <c r="I119" s="13">
        <f t="shared" si="7"/>
        <v>9691780.6261817496</v>
      </c>
      <c r="J119" s="15">
        <v>3274.7</v>
      </c>
      <c r="K119" s="13">
        <f t="shared" si="8"/>
        <v>1340166</v>
      </c>
      <c r="L119" s="13">
        <f t="shared" si="9"/>
        <v>2962</v>
      </c>
      <c r="M119" s="13"/>
      <c r="N119" s="14"/>
      <c r="O119" s="13"/>
      <c r="P119" s="14"/>
      <c r="Q119" s="15"/>
    </row>
    <row r="120" spans="2:17" ht="16.5">
      <c r="B120" s="4" t="s">
        <v>166</v>
      </c>
      <c r="C120" s="4" t="s">
        <v>59</v>
      </c>
      <c r="D120" s="13">
        <v>973995013</v>
      </c>
      <c r="E120" s="13">
        <v>112658</v>
      </c>
      <c r="F120" s="13">
        <f t="shared" si="5"/>
        <v>974107671</v>
      </c>
      <c r="G120" s="14">
        <f t="shared" si="6"/>
        <v>1.8524099999999999</v>
      </c>
      <c r="H120" s="13">
        <v>1804449</v>
      </c>
      <c r="I120" s="13">
        <f t="shared" si="7"/>
        <v>1804240.3111942201</v>
      </c>
      <c r="J120" s="15">
        <v>648.71</v>
      </c>
      <c r="K120" s="13">
        <f t="shared" si="8"/>
        <v>1501607</v>
      </c>
      <c r="L120" s="13">
        <f t="shared" si="9"/>
        <v>2782</v>
      </c>
      <c r="M120" s="13"/>
      <c r="N120" s="14"/>
      <c r="O120" s="13"/>
      <c r="P120" s="14"/>
      <c r="Q120" s="15"/>
    </row>
    <row r="121" spans="2:17" ht="16.5">
      <c r="B121" s="4" t="s">
        <v>34</v>
      </c>
      <c r="C121" s="4" t="s">
        <v>35</v>
      </c>
      <c r="D121" s="13">
        <v>6046637168</v>
      </c>
      <c r="E121" s="13">
        <v>7720965</v>
      </c>
      <c r="F121" s="13">
        <f t="shared" si="5"/>
        <v>6054358133</v>
      </c>
      <c r="G121" s="14">
        <f t="shared" si="6"/>
        <v>0.44596000000000002</v>
      </c>
      <c r="H121" s="13">
        <v>2700000</v>
      </c>
      <c r="I121" s="13">
        <f t="shared" si="7"/>
        <v>2696556.7584485998</v>
      </c>
      <c r="J121" s="15">
        <v>902.71</v>
      </c>
      <c r="K121" s="13">
        <f t="shared" si="8"/>
        <v>6706869</v>
      </c>
      <c r="L121" s="13">
        <f t="shared" si="9"/>
        <v>2991</v>
      </c>
      <c r="M121" s="13"/>
      <c r="N121" s="14"/>
      <c r="O121" s="13"/>
      <c r="P121" s="14"/>
      <c r="Q121" s="15"/>
    </row>
    <row r="122" spans="2:17" ht="16.5">
      <c r="B122" s="4" t="s">
        <v>169</v>
      </c>
      <c r="C122" s="4" t="s">
        <v>428</v>
      </c>
      <c r="D122" s="13">
        <v>62783933</v>
      </c>
      <c r="E122" s="13">
        <v>0</v>
      </c>
      <c r="F122" s="13">
        <f t="shared" si="5"/>
        <v>62783933</v>
      </c>
      <c r="G122" s="14">
        <f t="shared" si="6"/>
        <v>1.1945699999999999</v>
      </c>
      <c r="H122" s="13">
        <v>75000</v>
      </c>
      <c r="I122" s="13">
        <f t="shared" si="7"/>
        <v>75000</v>
      </c>
      <c r="J122" s="15">
        <v>67.8</v>
      </c>
      <c r="K122" s="13">
        <f t="shared" si="8"/>
        <v>926017</v>
      </c>
      <c r="L122" s="13">
        <f t="shared" si="9"/>
        <v>1106</v>
      </c>
      <c r="M122" s="13"/>
      <c r="N122" s="14"/>
      <c r="O122" s="13"/>
      <c r="P122" s="14"/>
      <c r="Q122" s="15"/>
    </row>
    <row r="123" spans="2:17" ht="16.5">
      <c r="B123" s="4" t="s">
        <v>170</v>
      </c>
      <c r="C123" s="4" t="s">
        <v>429</v>
      </c>
      <c r="D123" s="13">
        <v>497264463</v>
      </c>
      <c r="E123" s="13">
        <v>704158</v>
      </c>
      <c r="F123" s="13">
        <f t="shared" si="5"/>
        <v>497968621</v>
      </c>
      <c r="G123" s="14">
        <f t="shared" si="6"/>
        <v>0.60245000000000004</v>
      </c>
      <c r="H123" s="13">
        <v>300000</v>
      </c>
      <c r="I123" s="13">
        <f t="shared" si="7"/>
        <v>299575.78001290001</v>
      </c>
      <c r="J123" s="15">
        <v>113.4</v>
      </c>
      <c r="K123" s="13">
        <f t="shared" si="8"/>
        <v>4391258</v>
      </c>
      <c r="L123" s="13">
        <f t="shared" si="9"/>
        <v>2646</v>
      </c>
      <c r="M123" s="13"/>
      <c r="N123" s="14"/>
      <c r="O123" s="13"/>
      <c r="P123" s="14"/>
      <c r="Q123" s="15"/>
    </row>
    <row r="124" spans="2:17" ht="16.5">
      <c r="B124" s="4" t="s">
        <v>171</v>
      </c>
      <c r="C124" s="4" t="s">
        <v>430</v>
      </c>
      <c r="D124" s="13">
        <v>163798139</v>
      </c>
      <c r="E124" s="13">
        <v>431747</v>
      </c>
      <c r="F124" s="13">
        <f t="shared" si="5"/>
        <v>164229886</v>
      </c>
      <c r="G124" s="14">
        <f t="shared" si="6"/>
        <v>1.79626</v>
      </c>
      <c r="H124" s="13">
        <v>295000</v>
      </c>
      <c r="I124" s="13">
        <f t="shared" si="7"/>
        <v>294224.47013377998</v>
      </c>
      <c r="J124" s="15">
        <v>96.09</v>
      </c>
      <c r="K124" s="13">
        <f t="shared" si="8"/>
        <v>1709126</v>
      </c>
      <c r="L124" s="13">
        <f t="shared" si="9"/>
        <v>3070</v>
      </c>
      <c r="M124" s="13"/>
      <c r="N124" s="14"/>
      <c r="O124" s="13"/>
      <c r="P124" s="14"/>
      <c r="Q124" s="15"/>
    </row>
    <row r="125" spans="2:17" ht="16.5">
      <c r="B125" s="4" t="s">
        <v>175</v>
      </c>
      <c r="C125" s="4" t="s">
        <v>434</v>
      </c>
      <c r="D125" s="13">
        <v>266135970</v>
      </c>
      <c r="E125" s="13">
        <v>18531904</v>
      </c>
      <c r="F125" s="13">
        <f t="shared" si="5"/>
        <v>284667874</v>
      </c>
      <c r="G125" s="14">
        <f t="shared" si="6"/>
        <v>2.0198999999999998</v>
      </c>
      <c r="H125" s="13">
        <v>575000</v>
      </c>
      <c r="I125" s="13">
        <f t="shared" si="7"/>
        <v>537567.40711040003</v>
      </c>
      <c r="J125" s="15">
        <v>225.3</v>
      </c>
      <c r="K125" s="13">
        <f t="shared" si="8"/>
        <v>1263506</v>
      </c>
      <c r="L125" s="13">
        <f t="shared" si="9"/>
        <v>2552</v>
      </c>
      <c r="M125" s="13"/>
      <c r="N125" s="14"/>
      <c r="O125" s="13"/>
      <c r="P125" s="14"/>
      <c r="Q125" s="15"/>
    </row>
    <row r="126" spans="2:17" ht="16.5">
      <c r="B126" s="4" t="s">
        <v>172</v>
      </c>
      <c r="C126" s="4" t="s">
        <v>431</v>
      </c>
      <c r="D126" s="13">
        <v>52452051</v>
      </c>
      <c r="E126" s="13">
        <v>17844871</v>
      </c>
      <c r="F126" s="13">
        <f t="shared" si="5"/>
        <v>70296922</v>
      </c>
      <c r="G126" s="14">
        <f t="shared" si="6"/>
        <v>1.5647899999999999</v>
      </c>
      <c r="H126" s="13">
        <v>110000</v>
      </c>
      <c r="I126" s="13">
        <f t="shared" si="7"/>
        <v>82076.524307910004</v>
      </c>
      <c r="J126" s="15">
        <v>65.430000000000007</v>
      </c>
      <c r="K126" s="13">
        <f t="shared" si="8"/>
        <v>1074384</v>
      </c>
      <c r="L126" s="13">
        <f t="shared" si="9"/>
        <v>1681</v>
      </c>
      <c r="M126" s="13"/>
      <c r="N126" s="14"/>
      <c r="O126" s="13"/>
      <c r="P126" s="14"/>
      <c r="Q126" s="15"/>
    </row>
    <row r="127" spans="2:17" ht="16.5">
      <c r="B127" s="4" t="s">
        <v>176</v>
      </c>
      <c r="C127" s="4" t="s">
        <v>167</v>
      </c>
      <c r="D127" s="13">
        <v>61232378</v>
      </c>
      <c r="E127" s="13">
        <v>3352920</v>
      </c>
      <c r="F127" s="13">
        <f t="shared" si="5"/>
        <v>64585298</v>
      </c>
      <c r="G127" s="14">
        <f t="shared" si="6"/>
        <v>1.7960700000000001</v>
      </c>
      <c r="H127" s="13">
        <v>116000</v>
      </c>
      <c r="I127" s="13">
        <f t="shared" si="7"/>
        <v>109977.92097560001</v>
      </c>
      <c r="J127" s="15">
        <v>94.67</v>
      </c>
      <c r="K127" s="13">
        <f t="shared" si="8"/>
        <v>682215</v>
      </c>
      <c r="L127" s="13">
        <f t="shared" si="9"/>
        <v>1225</v>
      </c>
      <c r="M127" s="13"/>
      <c r="N127" s="14"/>
      <c r="O127" s="13"/>
      <c r="P127" s="14"/>
      <c r="Q127" s="15"/>
    </row>
    <row r="128" spans="2:17" ht="16.5">
      <c r="B128" s="4" t="s">
        <v>173</v>
      </c>
      <c r="C128" s="4" t="s">
        <v>432</v>
      </c>
      <c r="D128" s="13">
        <v>161852283</v>
      </c>
      <c r="E128" s="13">
        <v>0</v>
      </c>
      <c r="F128" s="13">
        <f t="shared" si="5"/>
        <v>161852283</v>
      </c>
      <c r="G128" s="14">
        <f t="shared" si="6"/>
        <v>0.37070999999999998</v>
      </c>
      <c r="H128" s="13">
        <v>60000</v>
      </c>
      <c r="I128" s="13">
        <f t="shared" si="7"/>
        <v>60000</v>
      </c>
      <c r="J128" s="15">
        <v>47.52</v>
      </c>
      <c r="K128" s="13">
        <f t="shared" si="8"/>
        <v>3405982</v>
      </c>
      <c r="L128" s="13">
        <f t="shared" si="9"/>
        <v>1263</v>
      </c>
      <c r="M128" s="13"/>
      <c r="N128" s="14"/>
      <c r="O128" s="13"/>
      <c r="P128" s="14"/>
      <c r="Q128" s="15"/>
    </row>
    <row r="129" spans="2:17" ht="16.5">
      <c r="B129" s="4" t="s">
        <v>174</v>
      </c>
      <c r="C129" s="4" t="s">
        <v>433</v>
      </c>
      <c r="D129" s="13">
        <v>1312445782</v>
      </c>
      <c r="E129" s="13">
        <v>24836032</v>
      </c>
      <c r="F129" s="13">
        <f t="shared" si="5"/>
        <v>1337281814</v>
      </c>
      <c r="G129" s="14">
        <f t="shared" si="6"/>
        <v>1.9238</v>
      </c>
      <c r="H129" s="13">
        <v>2572668</v>
      </c>
      <c r="I129" s="13">
        <f t="shared" si="7"/>
        <v>2524888.4416383998</v>
      </c>
      <c r="J129" s="15">
        <v>2283.1</v>
      </c>
      <c r="K129" s="13">
        <f t="shared" si="8"/>
        <v>585731</v>
      </c>
      <c r="L129" s="13">
        <f t="shared" si="9"/>
        <v>1127</v>
      </c>
      <c r="M129" s="13"/>
      <c r="N129" s="14"/>
      <c r="O129" s="13"/>
      <c r="P129" s="14"/>
      <c r="Q129" s="15"/>
    </row>
    <row r="130" spans="2:17" ht="16.5">
      <c r="B130" s="4" t="s">
        <v>168</v>
      </c>
      <c r="C130" s="4" t="s">
        <v>427</v>
      </c>
      <c r="D130" s="13">
        <v>1946010701</v>
      </c>
      <c r="E130" s="13">
        <v>10178125</v>
      </c>
      <c r="F130" s="13">
        <f t="shared" si="5"/>
        <v>1956188826</v>
      </c>
      <c r="G130" s="14">
        <f t="shared" si="6"/>
        <v>1.75085</v>
      </c>
      <c r="H130" s="13">
        <v>3425000</v>
      </c>
      <c r="I130" s="13">
        <f t="shared" si="7"/>
        <v>3407179.62984375</v>
      </c>
      <c r="J130" s="15">
        <v>1253.49</v>
      </c>
      <c r="K130" s="13">
        <f t="shared" si="8"/>
        <v>1560594</v>
      </c>
      <c r="L130" s="13">
        <f t="shared" si="9"/>
        <v>2732</v>
      </c>
      <c r="M130" s="13"/>
      <c r="N130" s="14"/>
      <c r="O130" s="13"/>
      <c r="P130" s="14"/>
      <c r="Q130" s="15"/>
    </row>
    <row r="131" spans="2:17" ht="16.5">
      <c r="B131" s="4" t="s">
        <v>177</v>
      </c>
      <c r="C131" s="4" t="s">
        <v>435</v>
      </c>
      <c r="D131" s="13">
        <v>526269435</v>
      </c>
      <c r="E131" s="13">
        <v>11131610</v>
      </c>
      <c r="F131" s="13">
        <f t="shared" si="5"/>
        <v>537401045</v>
      </c>
      <c r="G131" s="14">
        <f t="shared" si="6"/>
        <v>1.30257</v>
      </c>
      <c r="H131" s="13">
        <v>700000</v>
      </c>
      <c r="I131" s="13">
        <f t="shared" si="7"/>
        <v>685500.29876230005</v>
      </c>
      <c r="J131" s="15">
        <v>242.8</v>
      </c>
      <c r="K131" s="13">
        <f t="shared" si="8"/>
        <v>2213349</v>
      </c>
      <c r="L131" s="13">
        <f t="shared" si="9"/>
        <v>2883</v>
      </c>
      <c r="M131" s="13"/>
      <c r="N131" s="14"/>
      <c r="O131" s="13"/>
      <c r="P131" s="14"/>
      <c r="Q131" s="15"/>
    </row>
    <row r="132" spans="2:17" ht="16.5">
      <c r="B132" s="4" t="s">
        <v>185</v>
      </c>
      <c r="C132" s="4" t="s">
        <v>443</v>
      </c>
      <c r="D132" s="13">
        <v>799157293</v>
      </c>
      <c r="E132" s="13">
        <v>3010070</v>
      </c>
      <c r="F132" s="13">
        <f t="shared" ref="F132:F195" si="10">D132+E132</f>
        <v>802167363</v>
      </c>
      <c r="G132" s="14">
        <f t="shared" ref="G132:G195" si="11">ROUND((H132/F132)*1000,5)</f>
        <v>1.34012</v>
      </c>
      <c r="H132" s="13">
        <v>1075000</v>
      </c>
      <c r="I132" s="13">
        <f t="shared" ref="I132:I195" si="12">H132-(E132*G132)/1000</f>
        <v>1070966.1449916</v>
      </c>
      <c r="J132" s="15">
        <v>782.68</v>
      </c>
      <c r="K132" s="13">
        <f t="shared" ref="K132:K195" si="13">ROUND(F132/J132,0)</f>
        <v>1024898</v>
      </c>
      <c r="L132" s="13">
        <f t="shared" ref="L132:L195" si="14">ROUND(H132/J132,0)</f>
        <v>1373</v>
      </c>
      <c r="M132" s="13"/>
      <c r="N132" s="14"/>
      <c r="O132" s="13"/>
      <c r="P132" s="14"/>
      <c r="Q132" s="15"/>
    </row>
    <row r="133" spans="2:17" ht="16.5">
      <c r="B133" s="4" t="s">
        <v>186</v>
      </c>
      <c r="C133" s="4" t="s">
        <v>444</v>
      </c>
      <c r="D133" s="13">
        <v>235704375</v>
      </c>
      <c r="E133" s="13">
        <v>1429307</v>
      </c>
      <c r="F133" s="13">
        <f t="shared" si="10"/>
        <v>237133682</v>
      </c>
      <c r="G133" s="14">
        <f t="shared" si="11"/>
        <v>0.80123999999999995</v>
      </c>
      <c r="H133" s="13">
        <v>190000</v>
      </c>
      <c r="I133" s="13">
        <f t="shared" si="12"/>
        <v>188854.78205931999</v>
      </c>
      <c r="J133" s="15">
        <v>120.29</v>
      </c>
      <c r="K133" s="13">
        <f t="shared" si="13"/>
        <v>1971350</v>
      </c>
      <c r="L133" s="13">
        <f t="shared" si="14"/>
        <v>1580</v>
      </c>
      <c r="M133" s="13"/>
      <c r="N133" s="14"/>
      <c r="O133" s="13"/>
      <c r="P133" s="14"/>
      <c r="Q133" s="15"/>
    </row>
    <row r="134" spans="2:17" ht="16.5">
      <c r="B134" s="4" t="s">
        <v>187</v>
      </c>
      <c r="C134" s="4" t="s">
        <v>445</v>
      </c>
      <c r="D134" s="13">
        <v>892973963</v>
      </c>
      <c r="E134" s="13">
        <v>51028516</v>
      </c>
      <c r="F134" s="13">
        <f t="shared" si="10"/>
        <v>944002479</v>
      </c>
      <c r="G134" s="14">
        <f t="shared" si="11"/>
        <v>0.98516999999999999</v>
      </c>
      <c r="H134" s="13">
        <v>930000</v>
      </c>
      <c r="I134" s="13">
        <f t="shared" si="12"/>
        <v>879728.23689227994</v>
      </c>
      <c r="J134" s="15">
        <v>575.51</v>
      </c>
      <c r="K134" s="13">
        <f t="shared" si="13"/>
        <v>1640289</v>
      </c>
      <c r="L134" s="13">
        <f t="shared" si="14"/>
        <v>1616</v>
      </c>
      <c r="M134" s="13"/>
      <c r="N134" s="14"/>
      <c r="O134" s="13"/>
      <c r="P134" s="14"/>
      <c r="Q134" s="15"/>
    </row>
    <row r="135" spans="2:17" ht="16.5">
      <c r="B135" s="4" t="s">
        <v>178</v>
      </c>
      <c r="C135" s="4" t="s">
        <v>436</v>
      </c>
      <c r="D135" s="13">
        <v>647046209</v>
      </c>
      <c r="E135" s="13">
        <v>71596360</v>
      </c>
      <c r="F135" s="13">
        <f t="shared" si="10"/>
        <v>718642569</v>
      </c>
      <c r="G135" s="14">
        <f t="shared" si="11"/>
        <v>1.4648600000000001</v>
      </c>
      <c r="H135" s="13">
        <v>1052707.9099999999</v>
      </c>
      <c r="I135" s="13">
        <f t="shared" si="12"/>
        <v>947829.26609039993</v>
      </c>
      <c r="J135" s="15">
        <v>392.36</v>
      </c>
      <c r="K135" s="13">
        <f t="shared" si="13"/>
        <v>1831590</v>
      </c>
      <c r="L135" s="13">
        <f t="shared" si="14"/>
        <v>2683</v>
      </c>
      <c r="M135" s="13"/>
      <c r="N135" s="14"/>
      <c r="O135" s="13"/>
      <c r="P135" s="14"/>
      <c r="Q135" s="15"/>
    </row>
    <row r="136" spans="2:17" ht="16.5">
      <c r="B136" s="4" t="s">
        <v>181</v>
      </c>
      <c r="C136" s="4" t="s">
        <v>439</v>
      </c>
      <c r="D136" s="13">
        <v>792917873</v>
      </c>
      <c r="E136" s="13">
        <v>21713169</v>
      </c>
      <c r="F136" s="13">
        <f t="shared" si="10"/>
        <v>814631042</v>
      </c>
      <c r="G136" s="14">
        <f t="shared" si="11"/>
        <v>1.3202199999999999</v>
      </c>
      <c r="H136" s="13">
        <v>1075489</v>
      </c>
      <c r="I136" s="13">
        <f t="shared" si="12"/>
        <v>1046822.84002282</v>
      </c>
      <c r="J136" s="15">
        <v>626.29</v>
      </c>
      <c r="K136" s="13">
        <f t="shared" si="13"/>
        <v>1300725</v>
      </c>
      <c r="L136" s="13">
        <f t="shared" si="14"/>
        <v>1717</v>
      </c>
      <c r="M136" s="13"/>
      <c r="N136" s="14"/>
      <c r="O136" s="13"/>
      <c r="P136" s="14"/>
      <c r="Q136" s="15"/>
    </row>
    <row r="137" spans="2:17" ht="16.5">
      <c r="B137" s="4" t="s">
        <v>182</v>
      </c>
      <c r="C137" s="4" t="s">
        <v>440</v>
      </c>
      <c r="D137" s="13">
        <v>953090695</v>
      </c>
      <c r="E137" s="13">
        <v>12045900</v>
      </c>
      <c r="F137" s="13">
        <f t="shared" si="10"/>
        <v>965136595</v>
      </c>
      <c r="G137" s="14">
        <f t="shared" si="11"/>
        <v>0.97914000000000001</v>
      </c>
      <c r="H137" s="13">
        <v>945000</v>
      </c>
      <c r="I137" s="13">
        <f t="shared" si="12"/>
        <v>933205.37747399998</v>
      </c>
      <c r="J137" s="15">
        <v>733.01</v>
      </c>
      <c r="K137" s="13">
        <f t="shared" si="13"/>
        <v>1316676</v>
      </c>
      <c r="L137" s="13">
        <f t="shared" si="14"/>
        <v>1289</v>
      </c>
      <c r="M137" s="13"/>
      <c r="N137" s="14"/>
      <c r="O137" s="13"/>
      <c r="P137" s="14"/>
      <c r="Q137" s="15"/>
    </row>
    <row r="138" spans="2:17" ht="16.5">
      <c r="B138" s="4" t="s">
        <v>188</v>
      </c>
      <c r="C138" s="4" t="s">
        <v>446</v>
      </c>
      <c r="D138" s="13">
        <v>198802505</v>
      </c>
      <c r="E138" s="13">
        <v>50190095</v>
      </c>
      <c r="F138" s="13">
        <f t="shared" si="10"/>
        <v>248992600</v>
      </c>
      <c r="G138" s="14">
        <f t="shared" si="11"/>
        <v>1.0051000000000001</v>
      </c>
      <c r="H138" s="13">
        <v>250261.6</v>
      </c>
      <c r="I138" s="13">
        <f t="shared" si="12"/>
        <v>199815.5355155</v>
      </c>
      <c r="J138" s="15">
        <v>129.5</v>
      </c>
      <c r="K138" s="13">
        <f t="shared" si="13"/>
        <v>1922723</v>
      </c>
      <c r="L138" s="13">
        <f t="shared" si="14"/>
        <v>1933</v>
      </c>
      <c r="M138" s="13"/>
      <c r="N138" s="14"/>
      <c r="O138" s="13"/>
      <c r="P138" s="14"/>
      <c r="Q138" s="15"/>
    </row>
    <row r="139" spans="2:17" ht="16.5">
      <c r="B139" s="4" t="s">
        <v>189</v>
      </c>
      <c r="C139" s="4" t="s">
        <v>447</v>
      </c>
      <c r="D139" s="13">
        <v>986281919</v>
      </c>
      <c r="E139" s="13">
        <v>52628344</v>
      </c>
      <c r="F139" s="13">
        <f t="shared" si="10"/>
        <v>1038910263</v>
      </c>
      <c r="G139" s="14">
        <f t="shared" si="11"/>
        <v>1.10693</v>
      </c>
      <c r="H139" s="13">
        <v>1150000</v>
      </c>
      <c r="I139" s="13">
        <f t="shared" si="12"/>
        <v>1091744.1071760801</v>
      </c>
      <c r="J139" s="15">
        <v>825.67</v>
      </c>
      <c r="K139" s="13">
        <f t="shared" si="13"/>
        <v>1258263</v>
      </c>
      <c r="L139" s="13">
        <f t="shared" si="14"/>
        <v>1393</v>
      </c>
      <c r="M139" s="13"/>
      <c r="N139" s="14"/>
      <c r="O139" s="13"/>
      <c r="P139" s="14"/>
      <c r="Q139" s="15"/>
    </row>
    <row r="140" spans="2:17" ht="16.5">
      <c r="B140" s="4" t="s">
        <v>190</v>
      </c>
      <c r="C140" s="4" t="s">
        <v>448</v>
      </c>
      <c r="D140" s="13">
        <v>1260842785</v>
      </c>
      <c r="E140" s="13">
        <v>56852149</v>
      </c>
      <c r="F140" s="13">
        <f t="shared" si="10"/>
        <v>1317694934</v>
      </c>
      <c r="G140" s="14">
        <f t="shared" si="11"/>
        <v>0.91068000000000005</v>
      </c>
      <c r="H140" s="13">
        <v>1200000</v>
      </c>
      <c r="I140" s="13">
        <f t="shared" si="12"/>
        <v>1148225.8849486799</v>
      </c>
      <c r="J140" s="15">
        <v>823.39</v>
      </c>
      <c r="K140" s="13">
        <f t="shared" si="13"/>
        <v>1600329</v>
      </c>
      <c r="L140" s="13">
        <f t="shared" si="14"/>
        <v>1457</v>
      </c>
      <c r="M140" s="13"/>
      <c r="N140" s="14"/>
      <c r="O140" s="13"/>
      <c r="P140" s="14"/>
      <c r="Q140" s="15"/>
    </row>
    <row r="141" spans="2:17" ht="16.5">
      <c r="B141" s="4" t="s">
        <v>183</v>
      </c>
      <c r="C141" s="4" t="s">
        <v>441</v>
      </c>
      <c r="D141" s="13">
        <v>281365592</v>
      </c>
      <c r="E141" s="13">
        <v>85080976</v>
      </c>
      <c r="F141" s="13">
        <f t="shared" si="10"/>
        <v>366446568</v>
      </c>
      <c r="G141" s="14">
        <f t="shared" si="11"/>
        <v>0.95511999999999997</v>
      </c>
      <c r="H141" s="13">
        <v>350000</v>
      </c>
      <c r="I141" s="13">
        <f t="shared" si="12"/>
        <v>268737.45820287999</v>
      </c>
      <c r="J141" s="15">
        <v>254.41</v>
      </c>
      <c r="K141" s="13">
        <f t="shared" si="13"/>
        <v>1440378</v>
      </c>
      <c r="L141" s="13">
        <f t="shared" si="14"/>
        <v>1376</v>
      </c>
      <c r="M141" s="13"/>
      <c r="N141" s="14"/>
      <c r="O141" s="13"/>
      <c r="P141" s="14"/>
      <c r="Q141" s="15"/>
    </row>
    <row r="142" spans="2:17" ht="16.5">
      <c r="B142" s="4" t="s">
        <v>179</v>
      </c>
      <c r="C142" s="4" t="s">
        <v>437</v>
      </c>
      <c r="D142" s="13">
        <v>3007285787</v>
      </c>
      <c r="E142" s="13">
        <v>19912313</v>
      </c>
      <c r="F142" s="13">
        <f t="shared" si="10"/>
        <v>3027198100</v>
      </c>
      <c r="G142" s="14">
        <f t="shared" si="11"/>
        <v>1.8664099999999999</v>
      </c>
      <c r="H142" s="13">
        <v>5650000</v>
      </c>
      <c r="I142" s="13">
        <f t="shared" si="12"/>
        <v>5612835.4598936699</v>
      </c>
      <c r="J142" s="15">
        <v>2946.65</v>
      </c>
      <c r="K142" s="13">
        <f t="shared" si="13"/>
        <v>1027335</v>
      </c>
      <c r="L142" s="13">
        <f t="shared" si="14"/>
        <v>1917</v>
      </c>
      <c r="M142" s="13"/>
      <c r="N142" s="14"/>
      <c r="O142" s="13"/>
      <c r="P142" s="14"/>
      <c r="Q142" s="15"/>
    </row>
    <row r="143" spans="2:17" ht="16.5">
      <c r="B143" s="4" t="s">
        <v>180</v>
      </c>
      <c r="C143" s="4" t="s">
        <v>438</v>
      </c>
      <c r="D143" s="13">
        <v>1224618721</v>
      </c>
      <c r="E143" s="13">
        <v>204361456</v>
      </c>
      <c r="F143" s="13">
        <f t="shared" si="10"/>
        <v>1428980177</v>
      </c>
      <c r="G143" s="14">
        <f t="shared" si="11"/>
        <v>0.65286</v>
      </c>
      <c r="H143" s="13">
        <v>932927</v>
      </c>
      <c r="I143" s="13">
        <f t="shared" si="12"/>
        <v>799507.57983584004</v>
      </c>
      <c r="J143" s="15">
        <v>370.29</v>
      </c>
      <c r="K143" s="13">
        <f t="shared" si="13"/>
        <v>3859084</v>
      </c>
      <c r="L143" s="13">
        <f t="shared" si="14"/>
        <v>2519</v>
      </c>
      <c r="M143" s="13"/>
      <c r="N143" s="14"/>
      <c r="O143" s="13"/>
      <c r="P143" s="14"/>
      <c r="Q143" s="15"/>
    </row>
    <row r="144" spans="2:17" ht="16.5">
      <c r="B144" s="4" t="s">
        <v>184</v>
      </c>
      <c r="C144" s="4" t="s">
        <v>442</v>
      </c>
      <c r="D144" s="13">
        <v>4097687807</v>
      </c>
      <c r="E144" s="13">
        <v>34260287</v>
      </c>
      <c r="F144" s="13">
        <f t="shared" si="10"/>
        <v>4131948094</v>
      </c>
      <c r="G144" s="14">
        <f t="shared" si="11"/>
        <v>1.11328</v>
      </c>
      <c r="H144" s="13">
        <v>4600000</v>
      </c>
      <c r="I144" s="13">
        <f t="shared" si="12"/>
        <v>4561858.7076886399</v>
      </c>
      <c r="J144" s="15">
        <v>3466.9</v>
      </c>
      <c r="K144" s="13">
        <f t="shared" si="13"/>
        <v>1191828</v>
      </c>
      <c r="L144" s="13">
        <f t="shared" si="14"/>
        <v>1327</v>
      </c>
      <c r="M144" s="13"/>
      <c r="N144" s="14"/>
      <c r="O144" s="13"/>
      <c r="P144" s="14"/>
      <c r="Q144" s="15"/>
    </row>
    <row r="145" spans="2:17" ht="16.5">
      <c r="B145" s="4" t="s">
        <v>196</v>
      </c>
      <c r="C145" s="4" t="s">
        <v>454</v>
      </c>
      <c r="D145" s="13">
        <v>122376635</v>
      </c>
      <c r="E145" s="13">
        <v>0</v>
      </c>
      <c r="F145" s="13">
        <f t="shared" si="10"/>
        <v>122376635</v>
      </c>
      <c r="G145" s="14">
        <f t="shared" si="11"/>
        <v>1.59344</v>
      </c>
      <c r="H145" s="13">
        <v>195000</v>
      </c>
      <c r="I145" s="13">
        <f t="shared" si="12"/>
        <v>195000</v>
      </c>
      <c r="J145" s="15">
        <v>70.8</v>
      </c>
      <c r="K145" s="13">
        <f t="shared" si="13"/>
        <v>1728484</v>
      </c>
      <c r="L145" s="13">
        <f t="shared" si="14"/>
        <v>2754</v>
      </c>
      <c r="M145" s="13"/>
      <c r="N145" s="14"/>
      <c r="O145" s="13"/>
      <c r="P145" s="14"/>
      <c r="Q145" s="15"/>
    </row>
    <row r="146" spans="2:17" ht="16.5">
      <c r="B146" s="4" t="s">
        <v>193</v>
      </c>
      <c r="C146" s="4" t="s">
        <v>451</v>
      </c>
      <c r="D146" s="13">
        <v>876517177</v>
      </c>
      <c r="E146" s="13">
        <v>340209</v>
      </c>
      <c r="F146" s="13">
        <f t="shared" si="10"/>
        <v>876857386</v>
      </c>
      <c r="G146" s="14">
        <f t="shared" si="11"/>
        <v>1.54942</v>
      </c>
      <c r="H146" s="13">
        <v>1358617</v>
      </c>
      <c r="I146" s="13">
        <f t="shared" si="12"/>
        <v>1358089.87337122</v>
      </c>
      <c r="J146" s="15">
        <v>726.72</v>
      </c>
      <c r="K146" s="13">
        <f t="shared" si="13"/>
        <v>1206596</v>
      </c>
      <c r="L146" s="13">
        <f t="shared" si="14"/>
        <v>1870</v>
      </c>
      <c r="M146" s="13"/>
      <c r="N146" s="14"/>
      <c r="O146" s="13"/>
      <c r="P146" s="14"/>
      <c r="Q146" s="15"/>
    </row>
    <row r="147" spans="2:17" ht="16.5">
      <c r="B147" s="4" t="s">
        <v>192</v>
      </c>
      <c r="C147" s="4" t="s">
        <v>450</v>
      </c>
      <c r="D147" s="13">
        <v>82240679</v>
      </c>
      <c r="E147" s="13">
        <v>0</v>
      </c>
      <c r="F147" s="13">
        <f t="shared" si="10"/>
        <v>82240679</v>
      </c>
      <c r="G147" s="14">
        <f t="shared" si="11"/>
        <v>0</v>
      </c>
      <c r="H147" s="13">
        <v>0</v>
      </c>
      <c r="I147" s="13">
        <f t="shared" si="12"/>
        <v>0</v>
      </c>
      <c r="J147" s="15">
        <v>97.32</v>
      </c>
      <c r="K147" s="13">
        <f t="shared" si="13"/>
        <v>845054</v>
      </c>
      <c r="L147" s="13">
        <f t="shared" si="14"/>
        <v>0</v>
      </c>
      <c r="M147" s="13"/>
      <c r="N147" s="14"/>
      <c r="O147" s="13"/>
      <c r="P147" s="14"/>
      <c r="Q147" s="15"/>
    </row>
    <row r="148" spans="2:17" ht="16.5">
      <c r="B148" s="4" t="s">
        <v>194</v>
      </c>
      <c r="C148" s="4" t="s">
        <v>452</v>
      </c>
      <c r="D148" s="13">
        <v>319716978</v>
      </c>
      <c r="E148" s="13">
        <v>0</v>
      </c>
      <c r="F148" s="13">
        <f t="shared" si="10"/>
        <v>319716978</v>
      </c>
      <c r="G148" s="14">
        <f t="shared" si="11"/>
        <v>0.78193999999999997</v>
      </c>
      <c r="H148" s="13">
        <v>250000</v>
      </c>
      <c r="I148" s="13">
        <f t="shared" si="12"/>
        <v>250000</v>
      </c>
      <c r="J148" s="15">
        <v>89.35</v>
      </c>
      <c r="K148" s="13">
        <f t="shared" si="13"/>
        <v>3578254</v>
      </c>
      <c r="L148" s="13">
        <f t="shared" si="14"/>
        <v>2798</v>
      </c>
      <c r="M148" s="13"/>
      <c r="N148" s="14"/>
      <c r="O148" s="13"/>
      <c r="P148" s="14"/>
      <c r="Q148" s="15"/>
    </row>
    <row r="149" spans="2:17" ht="16.5">
      <c r="B149" s="4" t="s">
        <v>0</v>
      </c>
      <c r="C149" s="4" t="s">
        <v>1</v>
      </c>
      <c r="D149" s="13">
        <v>317382822</v>
      </c>
      <c r="E149" s="13">
        <v>0</v>
      </c>
      <c r="F149" s="13">
        <f t="shared" si="10"/>
        <v>317382822</v>
      </c>
      <c r="G149" s="14">
        <f t="shared" si="11"/>
        <v>1.73292</v>
      </c>
      <c r="H149" s="13">
        <v>550000</v>
      </c>
      <c r="I149" s="13">
        <f t="shared" si="12"/>
        <v>550000</v>
      </c>
      <c r="J149" s="15">
        <v>229.11</v>
      </c>
      <c r="K149" s="13">
        <f t="shared" si="13"/>
        <v>1385286</v>
      </c>
      <c r="L149" s="13">
        <f t="shared" si="14"/>
        <v>2401</v>
      </c>
      <c r="M149" s="13"/>
      <c r="N149" s="14"/>
      <c r="O149" s="13"/>
      <c r="P149" s="14"/>
      <c r="Q149" s="15"/>
    </row>
    <row r="150" spans="2:17" ht="16.5">
      <c r="B150" s="4" t="s">
        <v>195</v>
      </c>
      <c r="C150" s="4" t="s">
        <v>453</v>
      </c>
      <c r="D150" s="13">
        <v>199247666</v>
      </c>
      <c r="E150" s="13">
        <v>0</v>
      </c>
      <c r="F150" s="13">
        <f t="shared" si="10"/>
        <v>199247666</v>
      </c>
      <c r="G150" s="14">
        <f t="shared" si="11"/>
        <v>2.3839700000000001</v>
      </c>
      <c r="H150" s="13">
        <v>475000</v>
      </c>
      <c r="I150" s="13">
        <f t="shared" si="12"/>
        <v>475000</v>
      </c>
      <c r="J150" s="15">
        <v>208.21</v>
      </c>
      <c r="K150" s="13">
        <f t="shared" si="13"/>
        <v>956955</v>
      </c>
      <c r="L150" s="13">
        <f t="shared" si="14"/>
        <v>2281</v>
      </c>
      <c r="M150" s="13"/>
      <c r="N150" s="14"/>
      <c r="O150" s="13"/>
      <c r="P150" s="14"/>
      <c r="Q150" s="15"/>
    </row>
    <row r="151" spans="2:17" ht="16.5">
      <c r="B151" s="4" t="s">
        <v>197</v>
      </c>
      <c r="C151" s="4" t="s">
        <v>455</v>
      </c>
      <c r="D151" s="13">
        <v>169050265</v>
      </c>
      <c r="E151" s="13">
        <v>0</v>
      </c>
      <c r="F151" s="13">
        <f t="shared" si="10"/>
        <v>169050265</v>
      </c>
      <c r="G151" s="14">
        <f t="shared" si="11"/>
        <v>2.21828</v>
      </c>
      <c r="H151" s="13">
        <v>375000</v>
      </c>
      <c r="I151" s="13">
        <f t="shared" si="12"/>
        <v>375000</v>
      </c>
      <c r="J151" s="15">
        <v>126.09</v>
      </c>
      <c r="K151" s="13">
        <f t="shared" si="13"/>
        <v>1340711</v>
      </c>
      <c r="L151" s="13">
        <f t="shared" si="14"/>
        <v>2974</v>
      </c>
      <c r="M151" s="13"/>
      <c r="N151" s="14"/>
      <c r="O151" s="13"/>
      <c r="P151" s="14"/>
      <c r="Q151" s="15"/>
    </row>
    <row r="152" spans="2:17" ht="16.5">
      <c r="B152" s="4" t="s">
        <v>191</v>
      </c>
      <c r="C152" s="4" t="s">
        <v>449</v>
      </c>
      <c r="D152" s="13">
        <v>465448133</v>
      </c>
      <c r="E152" s="13">
        <v>0</v>
      </c>
      <c r="F152" s="13">
        <f t="shared" si="10"/>
        <v>465448133</v>
      </c>
      <c r="G152" s="14">
        <f t="shared" si="11"/>
        <v>1.6800999999999999</v>
      </c>
      <c r="H152" s="13">
        <v>782000</v>
      </c>
      <c r="I152" s="13">
        <f t="shared" si="12"/>
        <v>782000</v>
      </c>
      <c r="J152" s="15">
        <v>568.67999999999995</v>
      </c>
      <c r="K152" s="13">
        <f t="shared" si="13"/>
        <v>818471</v>
      </c>
      <c r="L152" s="13">
        <f t="shared" si="14"/>
        <v>1375</v>
      </c>
      <c r="M152" s="13"/>
      <c r="N152" s="14"/>
      <c r="O152" s="13"/>
      <c r="P152" s="14"/>
      <c r="Q152" s="15"/>
    </row>
    <row r="153" spans="2:17" ht="16.5">
      <c r="B153" s="4" t="s">
        <v>36</v>
      </c>
      <c r="C153" s="4" t="s">
        <v>37</v>
      </c>
      <c r="D153" s="13">
        <v>380439727</v>
      </c>
      <c r="E153" s="13">
        <v>813968</v>
      </c>
      <c r="F153" s="13">
        <f t="shared" si="10"/>
        <v>381253695</v>
      </c>
      <c r="G153" s="14">
        <f t="shared" si="11"/>
        <v>1.6834</v>
      </c>
      <c r="H153" s="13">
        <v>641803</v>
      </c>
      <c r="I153" s="13">
        <f t="shared" si="12"/>
        <v>640432.76626880001</v>
      </c>
      <c r="J153" s="15">
        <v>296.33999999999997</v>
      </c>
      <c r="K153" s="13">
        <f t="shared" si="13"/>
        <v>1286541</v>
      </c>
      <c r="L153" s="13">
        <f t="shared" si="14"/>
        <v>2166</v>
      </c>
      <c r="M153" s="13"/>
      <c r="N153" s="14"/>
      <c r="O153" s="13"/>
      <c r="P153" s="14"/>
      <c r="Q153" s="15"/>
    </row>
    <row r="154" spans="2:17" ht="16.5">
      <c r="B154" s="4" t="s">
        <v>199</v>
      </c>
      <c r="C154" s="4" t="s">
        <v>457</v>
      </c>
      <c r="D154" s="13">
        <v>1233099567</v>
      </c>
      <c r="E154" s="13">
        <v>3096340</v>
      </c>
      <c r="F154" s="13">
        <f t="shared" si="10"/>
        <v>1236195907</v>
      </c>
      <c r="G154" s="14">
        <f t="shared" si="11"/>
        <v>0.62612999999999996</v>
      </c>
      <c r="H154" s="13">
        <v>774014</v>
      </c>
      <c r="I154" s="13">
        <f t="shared" si="12"/>
        <v>772075.28863580001</v>
      </c>
      <c r="J154" s="15">
        <v>268.29000000000002</v>
      </c>
      <c r="K154" s="13">
        <f t="shared" si="13"/>
        <v>4607685</v>
      </c>
      <c r="L154" s="13">
        <f t="shared" si="14"/>
        <v>2885</v>
      </c>
      <c r="M154" s="13"/>
      <c r="N154" s="14"/>
      <c r="O154" s="13"/>
      <c r="P154" s="14"/>
      <c r="Q154" s="15"/>
    </row>
    <row r="155" spans="2:17" ht="16.5">
      <c r="B155" s="4" t="s">
        <v>200</v>
      </c>
      <c r="C155" s="4" t="s">
        <v>458</v>
      </c>
      <c r="D155" s="13">
        <v>3113436646</v>
      </c>
      <c r="E155" s="13">
        <v>23632526</v>
      </c>
      <c r="F155" s="13">
        <f t="shared" si="10"/>
        <v>3137069172</v>
      </c>
      <c r="G155" s="14">
        <f t="shared" si="11"/>
        <v>1.7532300000000001</v>
      </c>
      <c r="H155" s="13">
        <v>5500000</v>
      </c>
      <c r="I155" s="13">
        <f t="shared" si="12"/>
        <v>5458566.7464410197</v>
      </c>
      <c r="J155" s="15">
        <v>3995.96</v>
      </c>
      <c r="K155" s="13">
        <f t="shared" si="13"/>
        <v>785060</v>
      </c>
      <c r="L155" s="13">
        <f t="shared" si="14"/>
        <v>1376</v>
      </c>
      <c r="M155" s="13"/>
      <c r="N155" s="14"/>
      <c r="O155" s="13"/>
      <c r="P155" s="14"/>
      <c r="Q155" s="15"/>
    </row>
    <row r="156" spans="2:17" ht="16.5">
      <c r="B156" s="4" t="s">
        <v>201</v>
      </c>
      <c r="C156" s="4" t="s">
        <v>570</v>
      </c>
      <c r="D156" s="13">
        <v>249921192</v>
      </c>
      <c r="E156" s="13">
        <v>42746922</v>
      </c>
      <c r="F156" s="13">
        <f t="shared" si="10"/>
        <v>292668114</v>
      </c>
      <c r="G156" s="14">
        <f t="shared" si="11"/>
        <v>2.0050599999999998</v>
      </c>
      <c r="H156" s="13">
        <v>586817</v>
      </c>
      <c r="I156" s="13">
        <f t="shared" si="12"/>
        <v>501106.85657468002</v>
      </c>
      <c r="J156" s="15">
        <v>1736.91</v>
      </c>
      <c r="K156" s="13">
        <f t="shared" si="13"/>
        <v>168499</v>
      </c>
      <c r="L156" s="13">
        <f t="shared" si="14"/>
        <v>338</v>
      </c>
      <c r="M156" s="13"/>
      <c r="N156" s="14"/>
      <c r="O156" s="13"/>
      <c r="P156" s="14"/>
      <c r="Q156" s="15"/>
    </row>
    <row r="157" spans="2:17" ht="16.5">
      <c r="B157" s="4" t="s">
        <v>38</v>
      </c>
      <c r="C157" s="4" t="s">
        <v>39</v>
      </c>
      <c r="D157" s="13">
        <v>2353924320</v>
      </c>
      <c r="E157" s="13">
        <v>7148620</v>
      </c>
      <c r="F157" s="13">
        <f t="shared" si="10"/>
        <v>2361072940</v>
      </c>
      <c r="G157" s="14">
        <f t="shared" si="11"/>
        <v>1.1868000000000001</v>
      </c>
      <c r="H157" s="13">
        <v>2802110</v>
      </c>
      <c r="I157" s="13">
        <f t="shared" si="12"/>
        <v>2793626.0177839999</v>
      </c>
      <c r="J157" s="15">
        <v>1085.9000000000001</v>
      </c>
      <c r="K157" s="13">
        <f t="shared" si="13"/>
        <v>2174301</v>
      </c>
      <c r="L157" s="13">
        <f t="shared" si="14"/>
        <v>2580</v>
      </c>
      <c r="M157" s="13"/>
      <c r="N157" s="14"/>
      <c r="O157" s="13"/>
      <c r="P157" s="14"/>
      <c r="Q157" s="15"/>
    </row>
    <row r="158" spans="2:17" ht="16.5">
      <c r="B158" s="4" t="s">
        <v>198</v>
      </c>
      <c r="C158" s="4" t="s">
        <v>456</v>
      </c>
      <c r="D158" s="13">
        <v>3444160914</v>
      </c>
      <c r="E158" s="13">
        <v>18840848</v>
      </c>
      <c r="F158" s="13">
        <f t="shared" si="10"/>
        <v>3463001762</v>
      </c>
      <c r="G158" s="14">
        <f t="shared" si="11"/>
        <v>1.1063000000000001</v>
      </c>
      <c r="H158" s="13">
        <v>3831125</v>
      </c>
      <c r="I158" s="13">
        <f t="shared" si="12"/>
        <v>3810281.3698576</v>
      </c>
      <c r="J158" s="15">
        <v>2222.7199999999998</v>
      </c>
      <c r="K158" s="13">
        <f t="shared" si="13"/>
        <v>1558002</v>
      </c>
      <c r="L158" s="13">
        <f t="shared" si="14"/>
        <v>1724</v>
      </c>
      <c r="M158" s="13"/>
      <c r="N158" s="14"/>
      <c r="O158" s="13"/>
      <c r="P158" s="14"/>
      <c r="Q158" s="15"/>
    </row>
    <row r="159" spans="2:17" ht="16.5">
      <c r="B159" s="4" t="s">
        <v>40</v>
      </c>
      <c r="C159" s="4" t="s">
        <v>41</v>
      </c>
      <c r="D159" s="13">
        <v>1788406582</v>
      </c>
      <c r="E159" s="13">
        <v>64600820</v>
      </c>
      <c r="F159" s="13">
        <f t="shared" si="10"/>
        <v>1853007402</v>
      </c>
      <c r="G159" s="14">
        <f t="shared" si="11"/>
        <v>0.72131000000000001</v>
      </c>
      <c r="H159" s="13">
        <v>1336586</v>
      </c>
      <c r="I159" s="13">
        <f t="shared" si="12"/>
        <v>1289988.7825257999</v>
      </c>
      <c r="J159" s="15">
        <v>447.27</v>
      </c>
      <c r="K159" s="13">
        <f t="shared" si="13"/>
        <v>4142928</v>
      </c>
      <c r="L159" s="13">
        <f t="shared" si="14"/>
        <v>2988</v>
      </c>
      <c r="M159" s="13"/>
      <c r="N159" s="14"/>
      <c r="O159" s="13"/>
      <c r="P159" s="14"/>
      <c r="Q159" s="15"/>
    </row>
    <row r="160" spans="2:17" ht="16.5">
      <c r="B160" s="4" t="s">
        <v>202</v>
      </c>
      <c r="C160" s="4" t="s">
        <v>459</v>
      </c>
      <c r="D160" s="13">
        <v>17710313</v>
      </c>
      <c r="E160" s="13">
        <v>169277</v>
      </c>
      <c r="F160" s="13">
        <f t="shared" si="10"/>
        <v>17879590</v>
      </c>
      <c r="G160" s="14">
        <f t="shared" si="11"/>
        <v>2.0134699999999999</v>
      </c>
      <c r="H160" s="13">
        <v>36000</v>
      </c>
      <c r="I160" s="13">
        <f t="shared" si="12"/>
        <v>35659.165838809997</v>
      </c>
      <c r="J160" s="15">
        <v>171.19</v>
      </c>
      <c r="K160" s="13">
        <f t="shared" si="13"/>
        <v>104443</v>
      </c>
      <c r="L160" s="13">
        <f t="shared" si="14"/>
        <v>210</v>
      </c>
      <c r="M160" s="13"/>
      <c r="N160" s="14"/>
      <c r="O160" s="13"/>
      <c r="P160" s="14"/>
      <c r="Q160" s="15"/>
    </row>
    <row r="161" spans="2:17" ht="16.5">
      <c r="B161" s="4" t="s">
        <v>204</v>
      </c>
      <c r="C161" s="4" t="s">
        <v>461</v>
      </c>
      <c r="D161" s="13">
        <v>876771731</v>
      </c>
      <c r="E161" s="13">
        <v>1670216</v>
      </c>
      <c r="F161" s="13">
        <f t="shared" si="10"/>
        <v>878441947</v>
      </c>
      <c r="G161" s="14">
        <f t="shared" si="11"/>
        <v>1.3653200000000001</v>
      </c>
      <c r="H161" s="13">
        <v>1199351</v>
      </c>
      <c r="I161" s="13">
        <f t="shared" si="12"/>
        <v>1197070.6206908801</v>
      </c>
      <c r="J161" s="15">
        <v>6443.79</v>
      </c>
      <c r="K161" s="13">
        <f t="shared" si="13"/>
        <v>136324</v>
      </c>
      <c r="L161" s="13">
        <f t="shared" si="14"/>
        <v>186</v>
      </c>
      <c r="M161" s="13"/>
      <c r="N161" s="14"/>
      <c r="O161" s="13"/>
      <c r="P161" s="14"/>
      <c r="Q161" s="15"/>
    </row>
    <row r="162" spans="2:17" ht="16.5">
      <c r="B162" s="4" t="s">
        <v>208</v>
      </c>
      <c r="C162" s="4" t="s">
        <v>60</v>
      </c>
      <c r="D162" s="13">
        <v>438239071</v>
      </c>
      <c r="E162" s="13">
        <v>786128</v>
      </c>
      <c r="F162" s="13">
        <f t="shared" si="10"/>
        <v>439025199</v>
      </c>
      <c r="G162" s="14">
        <f t="shared" si="11"/>
        <v>1.6141399999999999</v>
      </c>
      <c r="H162" s="13">
        <v>708649</v>
      </c>
      <c r="I162" s="13">
        <f t="shared" si="12"/>
        <v>707380.07935007999</v>
      </c>
      <c r="J162" s="15">
        <v>1141.6400000000001</v>
      </c>
      <c r="K162" s="13">
        <f t="shared" si="13"/>
        <v>384557</v>
      </c>
      <c r="L162" s="13">
        <f t="shared" si="14"/>
        <v>621</v>
      </c>
      <c r="M162" s="13"/>
      <c r="N162" s="14"/>
      <c r="O162" s="13"/>
      <c r="P162" s="14"/>
      <c r="Q162" s="15"/>
    </row>
    <row r="163" spans="2:17" ht="16.5">
      <c r="B163" s="4" t="s">
        <v>207</v>
      </c>
      <c r="C163" s="4" t="s">
        <v>464</v>
      </c>
      <c r="D163" s="13">
        <v>577034859</v>
      </c>
      <c r="E163" s="13">
        <v>346992</v>
      </c>
      <c r="F163" s="13">
        <f t="shared" si="10"/>
        <v>577381851</v>
      </c>
      <c r="G163" s="14">
        <f t="shared" si="11"/>
        <v>2.3982000000000001</v>
      </c>
      <c r="H163" s="13">
        <v>1384679</v>
      </c>
      <c r="I163" s="13">
        <f t="shared" si="12"/>
        <v>1383846.8437856</v>
      </c>
      <c r="J163" s="15">
        <v>962.99</v>
      </c>
      <c r="K163" s="13">
        <f t="shared" si="13"/>
        <v>599572</v>
      </c>
      <c r="L163" s="13">
        <f t="shared" si="14"/>
        <v>1438</v>
      </c>
      <c r="M163" s="13"/>
      <c r="N163" s="14"/>
      <c r="O163" s="13"/>
      <c r="P163" s="14"/>
      <c r="Q163" s="15"/>
    </row>
    <row r="164" spans="2:17" ht="16.5">
      <c r="B164" s="4" t="s">
        <v>42</v>
      </c>
      <c r="C164" s="4" t="s">
        <v>43</v>
      </c>
      <c r="D164" s="13">
        <v>281969869</v>
      </c>
      <c r="E164" s="13">
        <v>721337</v>
      </c>
      <c r="F164" s="13">
        <f t="shared" si="10"/>
        <v>282691206</v>
      </c>
      <c r="G164" s="14">
        <f t="shared" si="11"/>
        <v>2.1295299999999999</v>
      </c>
      <c r="H164" s="13">
        <v>602000</v>
      </c>
      <c r="I164" s="13">
        <f t="shared" si="12"/>
        <v>600463.89121838997</v>
      </c>
      <c r="J164" s="15">
        <v>303.86</v>
      </c>
      <c r="K164" s="13">
        <f t="shared" si="13"/>
        <v>930334</v>
      </c>
      <c r="L164" s="13">
        <f t="shared" si="14"/>
        <v>1981</v>
      </c>
      <c r="M164" s="13"/>
      <c r="N164" s="14"/>
      <c r="O164" s="13"/>
      <c r="P164" s="14"/>
      <c r="Q164" s="15"/>
    </row>
    <row r="165" spans="2:17" ht="16.5">
      <c r="B165" s="4" t="s">
        <v>203</v>
      </c>
      <c r="C165" s="4" t="s">
        <v>460</v>
      </c>
      <c r="D165" s="13">
        <v>2315747986</v>
      </c>
      <c r="E165" s="13">
        <v>3666565</v>
      </c>
      <c r="F165" s="13">
        <f t="shared" si="10"/>
        <v>2319414551</v>
      </c>
      <c r="G165" s="14">
        <f t="shared" si="11"/>
        <v>0.90539999999999998</v>
      </c>
      <c r="H165" s="13">
        <v>2100000</v>
      </c>
      <c r="I165" s="13">
        <f t="shared" si="12"/>
        <v>2096680.292049</v>
      </c>
      <c r="J165" s="15">
        <v>717.46</v>
      </c>
      <c r="K165" s="13">
        <f t="shared" si="13"/>
        <v>3232814</v>
      </c>
      <c r="L165" s="13">
        <f t="shared" si="14"/>
        <v>2927</v>
      </c>
      <c r="M165" s="13"/>
      <c r="N165" s="14"/>
      <c r="O165" s="13"/>
      <c r="P165" s="14"/>
      <c r="Q165" s="15"/>
    </row>
    <row r="166" spans="2:17" ht="16.5">
      <c r="B166" s="4" t="s">
        <v>205</v>
      </c>
      <c r="C166" s="4" t="s">
        <v>462</v>
      </c>
      <c r="D166" s="13">
        <v>699397548</v>
      </c>
      <c r="E166" s="13">
        <v>5672230</v>
      </c>
      <c r="F166" s="13">
        <f t="shared" si="10"/>
        <v>705069778</v>
      </c>
      <c r="G166" s="14">
        <f t="shared" si="11"/>
        <v>1.4944599999999999</v>
      </c>
      <c r="H166" s="13">
        <v>1053696</v>
      </c>
      <c r="I166" s="13">
        <f t="shared" si="12"/>
        <v>1045219.0791542</v>
      </c>
      <c r="J166" s="15">
        <v>1125.8599999999999</v>
      </c>
      <c r="K166" s="13">
        <f t="shared" si="13"/>
        <v>626250</v>
      </c>
      <c r="L166" s="13">
        <f t="shared" si="14"/>
        <v>936</v>
      </c>
      <c r="M166" s="13"/>
      <c r="N166" s="14"/>
      <c r="O166" s="13"/>
      <c r="P166" s="14"/>
      <c r="Q166" s="15"/>
    </row>
    <row r="167" spans="2:17" ht="16.5">
      <c r="B167" s="4" t="s">
        <v>206</v>
      </c>
      <c r="C167" s="4" t="s">
        <v>463</v>
      </c>
      <c r="D167" s="13">
        <v>631129337</v>
      </c>
      <c r="E167" s="13">
        <v>969422</v>
      </c>
      <c r="F167" s="13">
        <f t="shared" si="10"/>
        <v>632098759</v>
      </c>
      <c r="G167" s="14">
        <f t="shared" si="11"/>
        <v>1.9452700000000001</v>
      </c>
      <c r="H167" s="13">
        <v>1229600</v>
      </c>
      <c r="I167" s="13">
        <f t="shared" si="12"/>
        <v>1227714.21246606</v>
      </c>
      <c r="J167" s="15">
        <v>556.92999999999995</v>
      </c>
      <c r="K167" s="13">
        <f t="shared" si="13"/>
        <v>1134970</v>
      </c>
      <c r="L167" s="13">
        <f t="shared" si="14"/>
        <v>2208</v>
      </c>
      <c r="M167" s="13"/>
      <c r="N167" s="14"/>
      <c r="O167" s="13"/>
      <c r="P167" s="14"/>
      <c r="Q167" s="15"/>
    </row>
    <row r="168" spans="2:17" ht="16.5">
      <c r="B168" s="4" t="s">
        <v>44</v>
      </c>
      <c r="C168" s="4" t="s">
        <v>45</v>
      </c>
      <c r="D168" s="13">
        <v>3308529319</v>
      </c>
      <c r="E168" s="13">
        <v>13675115</v>
      </c>
      <c r="F168" s="13">
        <f t="shared" si="10"/>
        <v>3322204434</v>
      </c>
      <c r="G168" s="14">
        <f t="shared" si="11"/>
        <v>0.88270000000000004</v>
      </c>
      <c r="H168" s="13">
        <v>2932497</v>
      </c>
      <c r="I168" s="13">
        <f t="shared" si="12"/>
        <v>2920425.9759895001</v>
      </c>
      <c r="J168" s="15">
        <v>1043.3900000000001</v>
      </c>
      <c r="K168" s="13">
        <f t="shared" si="13"/>
        <v>3184049</v>
      </c>
      <c r="L168" s="13">
        <f t="shared" si="14"/>
        <v>2811</v>
      </c>
      <c r="M168" s="13"/>
      <c r="N168" s="14"/>
      <c r="O168" s="13"/>
      <c r="P168" s="14"/>
      <c r="Q168" s="15"/>
    </row>
    <row r="169" spans="2:17" ht="16.5">
      <c r="B169" s="4" t="s">
        <v>209</v>
      </c>
      <c r="C169" s="4" t="s">
        <v>465</v>
      </c>
      <c r="D169" s="13">
        <v>396381371</v>
      </c>
      <c r="E169" s="13">
        <v>22546960</v>
      </c>
      <c r="F169" s="13">
        <f t="shared" si="10"/>
        <v>418928331</v>
      </c>
      <c r="G169" s="14">
        <f t="shared" si="11"/>
        <v>1.50861</v>
      </c>
      <c r="H169" s="13">
        <v>632000</v>
      </c>
      <c r="I169" s="13">
        <f t="shared" si="12"/>
        <v>597985.43067439995</v>
      </c>
      <c r="J169" s="15">
        <v>548.76</v>
      </c>
      <c r="K169" s="13">
        <f t="shared" si="13"/>
        <v>763409</v>
      </c>
      <c r="L169" s="13">
        <f t="shared" si="14"/>
        <v>1152</v>
      </c>
      <c r="M169" s="13"/>
      <c r="N169" s="14"/>
      <c r="O169" s="13"/>
      <c r="P169" s="14"/>
      <c r="Q169" s="15"/>
    </row>
    <row r="170" spans="2:17" ht="16.5">
      <c r="B170" s="4" t="s">
        <v>210</v>
      </c>
      <c r="C170" s="4" t="s">
        <v>466</v>
      </c>
      <c r="D170" s="13">
        <v>321881089</v>
      </c>
      <c r="E170" s="13">
        <v>24109103</v>
      </c>
      <c r="F170" s="13">
        <f t="shared" si="10"/>
        <v>345990192</v>
      </c>
      <c r="G170" s="14">
        <f t="shared" si="11"/>
        <v>1.51738</v>
      </c>
      <c r="H170" s="13">
        <v>525000</v>
      </c>
      <c r="I170" s="13">
        <f t="shared" si="12"/>
        <v>488417.32928985998</v>
      </c>
      <c r="J170" s="15">
        <v>553.69000000000005</v>
      </c>
      <c r="K170" s="13">
        <f t="shared" si="13"/>
        <v>624881</v>
      </c>
      <c r="L170" s="13">
        <f t="shared" si="14"/>
        <v>948</v>
      </c>
      <c r="M170" s="13"/>
      <c r="N170" s="14"/>
      <c r="O170" s="13"/>
      <c r="P170" s="14"/>
      <c r="Q170" s="15"/>
    </row>
    <row r="171" spans="2:17" ht="16.5">
      <c r="B171" s="4" t="s">
        <v>212</v>
      </c>
      <c r="C171" s="4" t="s">
        <v>571</v>
      </c>
      <c r="D171" s="13">
        <v>373823711</v>
      </c>
      <c r="E171" s="13">
        <v>67775783</v>
      </c>
      <c r="F171" s="13">
        <f t="shared" si="10"/>
        <v>441599494</v>
      </c>
      <c r="G171" s="14">
        <f t="shared" si="11"/>
        <v>1.31114</v>
      </c>
      <c r="H171" s="13">
        <v>579000</v>
      </c>
      <c r="I171" s="13">
        <f t="shared" si="12"/>
        <v>490136.45987738</v>
      </c>
      <c r="J171" s="15">
        <v>326.64</v>
      </c>
      <c r="K171" s="13">
        <f t="shared" si="13"/>
        <v>1351946</v>
      </c>
      <c r="L171" s="13">
        <f t="shared" si="14"/>
        <v>1773</v>
      </c>
      <c r="M171" s="13"/>
      <c r="N171" s="14"/>
      <c r="O171" s="13"/>
      <c r="P171" s="14"/>
      <c r="Q171" s="15"/>
    </row>
    <row r="172" spans="2:17" ht="16.5">
      <c r="B172" s="4" t="s">
        <v>211</v>
      </c>
      <c r="C172" s="4" t="s">
        <v>467</v>
      </c>
      <c r="D172" s="13">
        <v>363070889</v>
      </c>
      <c r="E172" s="13">
        <v>81368729</v>
      </c>
      <c r="F172" s="13">
        <f t="shared" si="10"/>
        <v>444439618</v>
      </c>
      <c r="G172" s="14">
        <f t="shared" si="11"/>
        <v>1.2242900000000001</v>
      </c>
      <c r="H172" s="13">
        <v>544125</v>
      </c>
      <c r="I172" s="13">
        <f t="shared" si="12"/>
        <v>444506.07877259003</v>
      </c>
      <c r="J172" s="15">
        <v>360.25</v>
      </c>
      <c r="K172" s="13">
        <f t="shared" si="13"/>
        <v>1233698</v>
      </c>
      <c r="L172" s="13">
        <f t="shared" si="14"/>
        <v>1510</v>
      </c>
      <c r="M172" s="13"/>
      <c r="N172" s="14"/>
      <c r="O172" s="13"/>
      <c r="P172" s="14"/>
      <c r="Q172" s="15"/>
    </row>
    <row r="173" spans="2:17" ht="16.5">
      <c r="B173" s="4" t="s">
        <v>584</v>
      </c>
      <c r="C173" s="4" t="s">
        <v>585</v>
      </c>
      <c r="D173" s="13">
        <v>50096645</v>
      </c>
      <c r="E173" s="13">
        <v>38530574</v>
      </c>
      <c r="F173" s="13">
        <f t="shared" si="10"/>
        <v>88627219</v>
      </c>
      <c r="G173" s="14">
        <f t="shared" si="11"/>
        <v>0</v>
      </c>
      <c r="H173" s="13">
        <v>0</v>
      </c>
      <c r="I173" s="13">
        <f t="shared" si="12"/>
        <v>0</v>
      </c>
      <c r="J173" s="15">
        <v>83.63</v>
      </c>
      <c r="K173" s="13">
        <f t="shared" si="13"/>
        <v>1059754</v>
      </c>
      <c r="L173" s="13">
        <f t="shared" si="14"/>
        <v>0</v>
      </c>
      <c r="M173" s="13"/>
      <c r="N173" s="14"/>
      <c r="O173" s="13"/>
      <c r="P173" s="14"/>
      <c r="Q173" s="15"/>
    </row>
    <row r="174" spans="2:17" ht="16.5">
      <c r="B174" s="4" t="s">
        <v>213</v>
      </c>
      <c r="C174" s="4" t="s">
        <v>468</v>
      </c>
      <c r="D174" s="13">
        <v>1320918879</v>
      </c>
      <c r="E174" s="13">
        <v>8881818</v>
      </c>
      <c r="F174" s="13">
        <f t="shared" si="10"/>
        <v>1329800697</v>
      </c>
      <c r="G174" s="14">
        <f t="shared" si="11"/>
        <v>1.23149</v>
      </c>
      <c r="H174" s="13">
        <v>1637634</v>
      </c>
      <c r="I174" s="13">
        <f t="shared" si="12"/>
        <v>1626696.12995118</v>
      </c>
      <c r="J174" s="15">
        <v>1109.74</v>
      </c>
      <c r="K174" s="13">
        <f t="shared" si="13"/>
        <v>1198299</v>
      </c>
      <c r="L174" s="13">
        <f t="shared" si="14"/>
        <v>1476</v>
      </c>
      <c r="M174" s="13"/>
      <c r="N174" s="14"/>
      <c r="O174" s="13"/>
      <c r="P174" s="14"/>
      <c r="Q174" s="15"/>
    </row>
    <row r="175" spans="2:17" ht="16.5">
      <c r="B175" s="4" t="s">
        <v>214</v>
      </c>
      <c r="C175" s="4" t="s">
        <v>469</v>
      </c>
      <c r="D175" s="13">
        <v>364050992</v>
      </c>
      <c r="E175" s="13">
        <v>15368646</v>
      </c>
      <c r="F175" s="13">
        <f t="shared" si="10"/>
        <v>379419638</v>
      </c>
      <c r="G175" s="14">
        <f t="shared" si="11"/>
        <v>1.3046199999999999</v>
      </c>
      <c r="H175" s="13">
        <v>495000</v>
      </c>
      <c r="I175" s="13">
        <f t="shared" si="12"/>
        <v>474949.75705548003</v>
      </c>
      <c r="J175" s="15">
        <v>326.95999999999998</v>
      </c>
      <c r="K175" s="13">
        <f t="shared" si="13"/>
        <v>1160447</v>
      </c>
      <c r="L175" s="13">
        <f t="shared" si="14"/>
        <v>1514</v>
      </c>
      <c r="M175" s="13"/>
      <c r="N175" s="14"/>
      <c r="O175" s="13"/>
      <c r="P175" s="14"/>
      <c r="Q175" s="15"/>
    </row>
    <row r="176" spans="2:17" ht="16.5">
      <c r="B176" s="4" t="s">
        <v>215</v>
      </c>
      <c r="C176" s="4" t="s">
        <v>470</v>
      </c>
      <c r="D176" s="13">
        <v>331831709</v>
      </c>
      <c r="E176" s="13">
        <v>15542832</v>
      </c>
      <c r="F176" s="13">
        <f t="shared" si="10"/>
        <v>347374541</v>
      </c>
      <c r="G176" s="14">
        <f t="shared" si="11"/>
        <v>2.0582400000000001</v>
      </c>
      <c r="H176" s="13">
        <v>714981</v>
      </c>
      <c r="I176" s="13">
        <f t="shared" si="12"/>
        <v>682990.12146431999</v>
      </c>
      <c r="J176" s="15">
        <v>268.20999999999998</v>
      </c>
      <c r="K176" s="13">
        <f t="shared" si="13"/>
        <v>1295159</v>
      </c>
      <c r="L176" s="13">
        <f t="shared" si="14"/>
        <v>2666</v>
      </c>
      <c r="M176" s="13"/>
      <c r="N176" s="14"/>
      <c r="O176" s="13"/>
      <c r="P176" s="14"/>
      <c r="Q176" s="15"/>
    </row>
    <row r="177" spans="2:17" ht="16.5">
      <c r="B177" s="4" t="s">
        <v>219</v>
      </c>
      <c r="C177" s="4" t="s">
        <v>474</v>
      </c>
      <c r="D177" s="13">
        <v>5330450463</v>
      </c>
      <c r="E177" s="13">
        <v>893076</v>
      </c>
      <c r="F177" s="13">
        <f t="shared" si="10"/>
        <v>5331343539</v>
      </c>
      <c r="G177" s="14">
        <f t="shared" si="11"/>
        <v>1.3129900000000001</v>
      </c>
      <c r="H177" s="13">
        <v>7000000</v>
      </c>
      <c r="I177" s="13">
        <f t="shared" si="12"/>
        <v>6998827.40014276</v>
      </c>
      <c r="J177" s="15">
        <v>3363.88</v>
      </c>
      <c r="K177" s="13">
        <f t="shared" si="13"/>
        <v>1584879</v>
      </c>
      <c r="L177" s="13">
        <f t="shared" si="14"/>
        <v>2081</v>
      </c>
      <c r="M177" s="13"/>
      <c r="N177" s="14"/>
      <c r="O177" s="13"/>
      <c r="P177" s="14"/>
      <c r="Q177" s="15"/>
    </row>
    <row r="178" spans="2:17" ht="16.5">
      <c r="B178" s="4" t="s">
        <v>220</v>
      </c>
      <c r="C178" s="4" t="s">
        <v>475</v>
      </c>
      <c r="D178" s="13">
        <v>28679832016</v>
      </c>
      <c r="E178" s="13">
        <v>596229</v>
      </c>
      <c r="F178" s="13">
        <f t="shared" si="10"/>
        <v>28680428245</v>
      </c>
      <c r="G178" s="14">
        <f t="shared" si="11"/>
        <v>2.1958099999999998</v>
      </c>
      <c r="H178" s="13">
        <v>62976738</v>
      </c>
      <c r="I178" s="13">
        <f t="shared" si="12"/>
        <v>62975428.794399507</v>
      </c>
      <c r="J178" s="15">
        <v>23295.9</v>
      </c>
      <c r="K178" s="13">
        <f t="shared" si="13"/>
        <v>1231136</v>
      </c>
      <c r="L178" s="13">
        <f t="shared" si="14"/>
        <v>2703</v>
      </c>
      <c r="M178" s="13"/>
      <c r="N178" s="14"/>
      <c r="O178" s="13"/>
      <c r="P178" s="14"/>
      <c r="Q178" s="15"/>
    </row>
    <row r="179" spans="2:17" ht="16.5">
      <c r="B179" s="4" t="s">
        <v>221</v>
      </c>
      <c r="C179" s="4" t="s">
        <v>476</v>
      </c>
      <c r="D179" s="13">
        <v>45574842806</v>
      </c>
      <c r="E179" s="13">
        <v>0</v>
      </c>
      <c r="F179" s="13">
        <f t="shared" si="10"/>
        <v>45574842806</v>
      </c>
      <c r="G179" s="14">
        <f t="shared" si="11"/>
        <v>1.7004999999999999</v>
      </c>
      <c r="H179" s="13">
        <v>77500000</v>
      </c>
      <c r="I179" s="13">
        <f t="shared" si="12"/>
        <v>77500000</v>
      </c>
      <c r="J179" s="15">
        <v>28374.03</v>
      </c>
      <c r="K179" s="13">
        <f t="shared" si="13"/>
        <v>1606217</v>
      </c>
      <c r="L179" s="13">
        <f t="shared" si="14"/>
        <v>2731</v>
      </c>
      <c r="M179" s="13"/>
      <c r="N179" s="14"/>
      <c r="O179" s="13"/>
      <c r="P179" s="14"/>
      <c r="Q179" s="15"/>
    </row>
    <row r="180" spans="2:17" ht="16.5">
      <c r="B180" s="4" t="s">
        <v>216</v>
      </c>
      <c r="C180" s="4" t="s">
        <v>471</v>
      </c>
      <c r="D180" s="13">
        <v>181848687</v>
      </c>
      <c r="E180" s="13">
        <v>15862060</v>
      </c>
      <c r="F180" s="13">
        <f t="shared" si="10"/>
        <v>197710747</v>
      </c>
      <c r="G180" s="14">
        <f t="shared" si="11"/>
        <v>2.23298</v>
      </c>
      <c r="H180" s="13">
        <v>441485</v>
      </c>
      <c r="I180" s="13">
        <f t="shared" si="12"/>
        <v>406065.33726120001</v>
      </c>
      <c r="J180" s="15">
        <v>230.91</v>
      </c>
      <c r="K180" s="13">
        <f t="shared" si="13"/>
        <v>856224</v>
      </c>
      <c r="L180" s="13">
        <f t="shared" si="14"/>
        <v>1912</v>
      </c>
      <c r="M180" s="13"/>
      <c r="N180" s="14"/>
      <c r="O180" s="13"/>
      <c r="P180" s="14"/>
      <c r="Q180" s="15"/>
    </row>
    <row r="181" spans="2:17" ht="16.5">
      <c r="B181" s="4" t="s">
        <v>222</v>
      </c>
      <c r="C181" s="4" t="s">
        <v>477</v>
      </c>
      <c r="D181" s="13">
        <v>6462649763</v>
      </c>
      <c r="E181" s="13">
        <v>3012</v>
      </c>
      <c r="F181" s="13">
        <f t="shared" si="10"/>
        <v>6462652775</v>
      </c>
      <c r="G181" s="14">
        <f t="shared" si="11"/>
        <v>2.3795199999999999</v>
      </c>
      <c r="H181" s="13">
        <v>15378000</v>
      </c>
      <c r="I181" s="13">
        <f t="shared" si="12"/>
        <v>15377992.832885761</v>
      </c>
      <c r="J181" s="15">
        <v>5612.52</v>
      </c>
      <c r="K181" s="13">
        <f t="shared" si="13"/>
        <v>1151471</v>
      </c>
      <c r="L181" s="13">
        <f t="shared" si="14"/>
        <v>2740</v>
      </c>
      <c r="M181" s="13"/>
      <c r="N181" s="14"/>
      <c r="O181" s="13"/>
      <c r="P181" s="14"/>
      <c r="Q181" s="15"/>
    </row>
    <row r="182" spans="2:17" ht="16.5">
      <c r="B182" s="4" t="s">
        <v>223</v>
      </c>
      <c r="C182" s="4" t="s">
        <v>478</v>
      </c>
      <c r="D182" s="13">
        <v>14477509646</v>
      </c>
      <c r="E182" s="13">
        <v>1287273</v>
      </c>
      <c r="F182" s="13">
        <f t="shared" si="10"/>
        <v>14478796919</v>
      </c>
      <c r="G182" s="14">
        <f t="shared" si="11"/>
        <v>2.62453</v>
      </c>
      <c r="H182" s="13">
        <v>38000000</v>
      </c>
      <c r="I182" s="13">
        <f t="shared" si="12"/>
        <v>37996621.513393313</v>
      </c>
      <c r="J182" s="15">
        <v>9573.2099999999991</v>
      </c>
      <c r="K182" s="13">
        <f t="shared" si="13"/>
        <v>1512429</v>
      </c>
      <c r="L182" s="13">
        <f t="shared" si="14"/>
        <v>3969</v>
      </c>
      <c r="M182" s="13"/>
      <c r="N182" s="14"/>
      <c r="O182" s="13"/>
      <c r="P182" s="14"/>
      <c r="Q182" s="15"/>
    </row>
    <row r="183" spans="2:17" ht="16.5">
      <c r="B183" s="4" t="s">
        <v>224</v>
      </c>
      <c r="C183" s="4" t="s">
        <v>479</v>
      </c>
      <c r="D183" s="13">
        <v>3708747444</v>
      </c>
      <c r="E183" s="13">
        <v>351107</v>
      </c>
      <c r="F183" s="13">
        <f t="shared" si="10"/>
        <v>3709098551</v>
      </c>
      <c r="G183" s="14">
        <f t="shared" si="11"/>
        <v>1.56372</v>
      </c>
      <c r="H183" s="13">
        <v>5800000</v>
      </c>
      <c r="I183" s="13">
        <f t="shared" si="12"/>
        <v>5799450.9669619603</v>
      </c>
      <c r="J183" s="15">
        <v>2063.88</v>
      </c>
      <c r="K183" s="13">
        <f t="shared" si="13"/>
        <v>1797148</v>
      </c>
      <c r="L183" s="13">
        <f t="shared" si="14"/>
        <v>2810</v>
      </c>
      <c r="M183" s="13"/>
      <c r="N183" s="14"/>
      <c r="O183" s="13"/>
      <c r="P183" s="14"/>
      <c r="Q183" s="15"/>
    </row>
    <row r="184" spans="2:17" ht="16.5">
      <c r="B184" s="4" t="s">
        <v>225</v>
      </c>
      <c r="C184" s="4" t="s">
        <v>480</v>
      </c>
      <c r="D184" s="13">
        <v>3299856098</v>
      </c>
      <c r="E184" s="13">
        <v>6345804</v>
      </c>
      <c r="F184" s="13">
        <f t="shared" si="10"/>
        <v>3306201902</v>
      </c>
      <c r="G184" s="14">
        <f t="shared" si="11"/>
        <v>1.7168699999999999</v>
      </c>
      <c r="H184" s="13">
        <v>5676309</v>
      </c>
      <c r="I184" s="13">
        <f t="shared" si="12"/>
        <v>5665414.07948652</v>
      </c>
      <c r="J184" s="15">
        <v>2691.21</v>
      </c>
      <c r="K184" s="13">
        <f t="shared" si="13"/>
        <v>1228519</v>
      </c>
      <c r="L184" s="13">
        <f t="shared" si="14"/>
        <v>2109</v>
      </c>
      <c r="M184" s="13"/>
      <c r="N184" s="14"/>
      <c r="O184" s="13"/>
      <c r="P184" s="14"/>
      <c r="Q184" s="15"/>
    </row>
    <row r="185" spans="2:17" ht="16.5">
      <c r="B185" s="4" t="s">
        <v>217</v>
      </c>
      <c r="C185" s="4" t="s">
        <v>472</v>
      </c>
      <c r="D185" s="13">
        <v>10952331705</v>
      </c>
      <c r="E185" s="13">
        <v>11072</v>
      </c>
      <c r="F185" s="13">
        <f t="shared" si="10"/>
        <v>10952342777</v>
      </c>
      <c r="G185" s="14">
        <f t="shared" si="11"/>
        <v>2.1797599999999999</v>
      </c>
      <c r="H185" s="13">
        <v>23873524</v>
      </c>
      <c r="I185" s="13">
        <f t="shared" si="12"/>
        <v>23873499.86569728</v>
      </c>
      <c r="J185" s="15">
        <v>12557.18</v>
      </c>
      <c r="K185" s="13">
        <f t="shared" si="13"/>
        <v>872198</v>
      </c>
      <c r="L185" s="13">
        <f t="shared" si="14"/>
        <v>1901</v>
      </c>
      <c r="M185" s="13"/>
      <c r="N185" s="14"/>
      <c r="O185" s="13"/>
      <c r="P185" s="14"/>
      <c r="Q185" s="15"/>
    </row>
    <row r="186" spans="2:17" ht="16.5">
      <c r="B186" s="4" t="s">
        <v>218</v>
      </c>
      <c r="C186" s="4" t="s">
        <v>473</v>
      </c>
      <c r="D186" s="13">
        <v>23772488007</v>
      </c>
      <c r="E186" s="13">
        <v>11009372</v>
      </c>
      <c r="F186" s="13">
        <f t="shared" si="10"/>
        <v>23783497379</v>
      </c>
      <c r="G186" s="14">
        <f t="shared" si="11"/>
        <v>1.18675</v>
      </c>
      <c r="H186" s="13">
        <v>28225000</v>
      </c>
      <c r="I186" s="13">
        <f t="shared" si="12"/>
        <v>28211934.627779</v>
      </c>
      <c r="J186" s="15">
        <v>9239.0499999999993</v>
      </c>
      <c r="K186" s="13">
        <f t="shared" si="13"/>
        <v>2574236</v>
      </c>
      <c r="L186" s="13">
        <f t="shared" si="14"/>
        <v>3055</v>
      </c>
      <c r="M186" s="13"/>
      <c r="N186" s="14"/>
      <c r="O186" s="13"/>
      <c r="P186" s="14"/>
      <c r="Q186" s="15"/>
    </row>
    <row r="187" spans="2:17" ht="16.5">
      <c r="B187" s="4" t="s">
        <v>226</v>
      </c>
      <c r="C187" s="4" t="s">
        <v>481</v>
      </c>
      <c r="D187" s="13">
        <v>7947251194</v>
      </c>
      <c r="E187" s="13">
        <v>47647</v>
      </c>
      <c r="F187" s="13">
        <f t="shared" si="10"/>
        <v>7947298841</v>
      </c>
      <c r="G187" s="14">
        <f t="shared" si="11"/>
        <v>2.38313</v>
      </c>
      <c r="H187" s="13">
        <v>18939414</v>
      </c>
      <c r="I187" s="13">
        <f t="shared" si="12"/>
        <v>18939300.451004889</v>
      </c>
      <c r="J187" s="15">
        <v>7729.27</v>
      </c>
      <c r="K187" s="13">
        <f t="shared" si="13"/>
        <v>1028208</v>
      </c>
      <c r="L187" s="13">
        <f t="shared" si="14"/>
        <v>2450</v>
      </c>
      <c r="M187" s="13"/>
      <c r="N187" s="14"/>
      <c r="O187" s="13"/>
      <c r="P187" s="14"/>
      <c r="Q187" s="15"/>
    </row>
    <row r="188" spans="2:17" ht="16.5">
      <c r="B188" s="4" t="s">
        <v>227</v>
      </c>
      <c r="C188" s="4" t="s">
        <v>482</v>
      </c>
      <c r="D188" s="13">
        <v>22314067930</v>
      </c>
      <c r="E188" s="13">
        <v>7653839</v>
      </c>
      <c r="F188" s="13">
        <f t="shared" si="10"/>
        <v>22321721769</v>
      </c>
      <c r="G188" s="14">
        <f t="shared" si="11"/>
        <v>1.8323</v>
      </c>
      <c r="H188" s="13">
        <v>40900000</v>
      </c>
      <c r="I188" s="13">
        <f t="shared" si="12"/>
        <v>40885975.870800301</v>
      </c>
      <c r="J188" s="15">
        <v>20385.46</v>
      </c>
      <c r="K188" s="13">
        <f t="shared" si="13"/>
        <v>1094982</v>
      </c>
      <c r="L188" s="13">
        <f t="shared" si="14"/>
        <v>2006</v>
      </c>
      <c r="M188" s="13"/>
      <c r="N188" s="14"/>
      <c r="O188" s="13"/>
      <c r="P188" s="14"/>
      <c r="Q188" s="15"/>
    </row>
    <row r="189" spans="2:17" ht="16.5">
      <c r="B189" s="4" t="s">
        <v>228</v>
      </c>
      <c r="C189" s="4" t="s">
        <v>483</v>
      </c>
      <c r="D189" s="13">
        <v>2867765000</v>
      </c>
      <c r="E189" s="13">
        <v>54028440</v>
      </c>
      <c r="F189" s="13">
        <f t="shared" si="10"/>
        <v>2921793440</v>
      </c>
      <c r="G189" s="14">
        <f t="shared" si="11"/>
        <v>2.1733199999999999</v>
      </c>
      <c r="H189" s="13">
        <v>6350000</v>
      </c>
      <c r="I189" s="13">
        <f t="shared" si="12"/>
        <v>6232578.9107791996</v>
      </c>
      <c r="J189" s="15">
        <v>1944.35</v>
      </c>
      <c r="K189" s="13">
        <f t="shared" si="13"/>
        <v>1502710</v>
      </c>
      <c r="L189" s="13">
        <f t="shared" si="14"/>
        <v>3266</v>
      </c>
      <c r="M189" s="13"/>
      <c r="N189" s="14"/>
      <c r="O189" s="13"/>
      <c r="P189" s="14"/>
      <c r="Q189" s="15"/>
    </row>
    <row r="190" spans="2:17" ht="16.5">
      <c r="B190" s="4" t="s">
        <v>229</v>
      </c>
      <c r="C190" s="4" t="s">
        <v>484</v>
      </c>
      <c r="D190" s="13">
        <v>5782389096</v>
      </c>
      <c r="E190" s="13">
        <v>50611478</v>
      </c>
      <c r="F190" s="13">
        <f t="shared" si="10"/>
        <v>5833000574</v>
      </c>
      <c r="G190" s="14">
        <f t="shared" si="11"/>
        <v>1.92011</v>
      </c>
      <c r="H190" s="13">
        <v>11200000</v>
      </c>
      <c r="I190" s="13">
        <f t="shared" si="12"/>
        <v>11102820.394977421</v>
      </c>
      <c r="J190" s="15">
        <v>4067.7</v>
      </c>
      <c r="K190" s="13">
        <f t="shared" si="13"/>
        <v>1433980</v>
      </c>
      <c r="L190" s="13">
        <f t="shared" si="14"/>
        <v>2753</v>
      </c>
      <c r="M190" s="13"/>
      <c r="N190" s="14"/>
      <c r="O190" s="13"/>
      <c r="P190" s="14"/>
      <c r="Q190" s="15"/>
    </row>
    <row r="191" spans="2:17" ht="16.5">
      <c r="B191" s="4" t="s">
        <v>230</v>
      </c>
      <c r="C191" s="4" t="s">
        <v>485</v>
      </c>
      <c r="D191" s="13">
        <v>6371063230</v>
      </c>
      <c r="E191" s="13">
        <v>5620</v>
      </c>
      <c r="F191" s="13">
        <f t="shared" si="10"/>
        <v>6371068850</v>
      </c>
      <c r="G191" s="14">
        <f t="shared" si="11"/>
        <v>1.6626700000000001</v>
      </c>
      <c r="H191" s="13">
        <v>10593000</v>
      </c>
      <c r="I191" s="13">
        <f t="shared" si="12"/>
        <v>10592990.6557946</v>
      </c>
      <c r="J191" s="15">
        <v>3830.46</v>
      </c>
      <c r="K191" s="13">
        <f t="shared" si="13"/>
        <v>1663265</v>
      </c>
      <c r="L191" s="13">
        <f t="shared" si="14"/>
        <v>2765</v>
      </c>
      <c r="M191" s="13"/>
      <c r="N191" s="14"/>
      <c r="O191" s="13"/>
      <c r="P191" s="14"/>
      <c r="Q191" s="15"/>
    </row>
    <row r="192" spans="2:17" ht="16.5">
      <c r="B192" s="4" t="s">
        <v>586</v>
      </c>
      <c r="C192" s="4" t="s">
        <v>587</v>
      </c>
      <c r="D192" s="13">
        <v>332516244</v>
      </c>
      <c r="E192" s="13">
        <v>0</v>
      </c>
      <c r="F192" s="13">
        <f t="shared" si="10"/>
        <v>332516244</v>
      </c>
      <c r="G192" s="14">
        <f t="shared" si="11"/>
        <v>0</v>
      </c>
      <c r="H192" s="13">
        <v>0</v>
      </c>
      <c r="I192" s="13">
        <f t="shared" si="12"/>
        <v>0</v>
      </c>
      <c r="J192" s="15">
        <v>12.4</v>
      </c>
      <c r="K192" s="13">
        <f t="shared" si="13"/>
        <v>26815826</v>
      </c>
      <c r="L192" s="13">
        <f t="shared" si="14"/>
        <v>0</v>
      </c>
      <c r="M192" s="13"/>
      <c r="N192" s="14"/>
      <c r="O192" s="13"/>
      <c r="P192" s="14"/>
      <c r="Q192" s="15"/>
    </row>
    <row r="193" spans="2:17" ht="16.5">
      <c r="B193" s="4" t="s">
        <v>232</v>
      </c>
      <c r="C193" s="4" t="s">
        <v>486</v>
      </c>
      <c r="D193" s="13">
        <v>4359756538</v>
      </c>
      <c r="E193" s="13">
        <v>1226985</v>
      </c>
      <c r="F193" s="13">
        <f t="shared" si="10"/>
        <v>4360983523</v>
      </c>
      <c r="G193" s="14">
        <f t="shared" si="11"/>
        <v>0.53886999999999996</v>
      </c>
      <c r="H193" s="13">
        <v>2350000</v>
      </c>
      <c r="I193" s="13">
        <f t="shared" si="12"/>
        <v>2349338.8145930502</v>
      </c>
      <c r="J193" s="15">
        <v>790.29</v>
      </c>
      <c r="K193" s="13">
        <f t="shared" si="13"/>
        <v>5518207</v>
      </c>
      <c r="L193" s="13">
        <f t="shared" si="14"/>
        <v>2974</v>
      </c>
      <c r="M193" s="13"/>
      <c r="N193" s="14"/>
      <c r="O193" s="13"/>
      <c r="P193" s="14"/>
      <c r="Q193" s="15"/>
    </row>
    <row r="194" spans="2:17" ht="16.5">
      <c r="B194" s="4" t="s">
        <v>234</v>
      </c>
      <c r="C194" s="4" t="s">
        <v>487</v>
      </c>
      <c r="D194" s="13">
        <v>2183818058</v>
      </c>
      <c r="E194" s="13">
        <v>179810</v>
      </c>
      <c r="F194" s="13">
        <f t="shared" si="10"/>
        <v>2183997868</v>
      </c>
      <c r="G194" s="14">
        <f t="shared" si="11"/>
        <v>0.46989999999999998</v>
      </c>
      <c r="H194" s="13">
        <v>1026264</v>
      </c>
      <c r="I194" s="13">
        <f t="shared" si="12"/>
        <v>1026179.507281</v>
      </c>
      <c r="J194" s="15">
        <v>242.11</v>
      </c>
      <c r="K194" s="13">
        <f t="shared" si="13"/>
        <v>9020684</v>
      </c>
      <c r="L194" s="13">
        <f t="shared" si="14"/>
        <v>4239</v>
      </c>
      <c r="M194" s="13"/>
      <c r="N194" s="14"/>
      <c r="O194" s="13"/>
      <c r="P194" s="14"/>
      <c r="Q194" s="15"/>
    </row>
    <row r="195" spans="2:17" ht="16.5">
      <c r="B195" s="4" t="s">
        <v>233</v>
      </c>
      <c r="C195" s="4" t="s">
        <v>231</v>
      </c>
      <c r="D195" s="13">
        <v>5545406732</v>
      </c>
      <c r="E195" s="13">
        <v>655716</v>
      </c>
      <c r="F195" s="13">
        <f t="shared" si="10"/>
        <v>5546062448</v>
      </c>
      <c r="G195" s="14">
        <f t="shared" si="11"/>
        <v>0.50253000000000003</v>
      </c>
      <c r="H195" s="13">
        <v>2787082</v>
      </c>
      <c r="I195" s="13">
        <f t="shared" si="12"/>
        <v>2786752.48303852</v>
      </c>
      <c r="J195" s="15">
        <v>791.35</v>
      </c>
      <c r="K195" s="13">
        <f t="shared" si="13"/>
        <v>7008356</v>
      </c>
      <c r="L195" s="13">
        <f t="shared" si="14"/>
        <v>3522</v>
      </c>
      <c r="M195" s="13"/>
      <c r="N195" s="14"/>
      <c r="O195" s="13"/>
      <c r="P195" s="14"/>
      <c r="Q195" s="15"/>
    </row>
    <row r="196" spans="2:17" ht="16.5">
      <c r="B196" s="4" t="s">
        <v>239</v>
      </c>
      <c r="C196" s="4" t="s">
        <v>490</v>
      </c>
      <c r="D196" s="13">
        <v>997941943</v>
      </c>
      <c r="E196" s="13">
        <v>73812344</v>
      </c>
      <c r="F196" s="13">
        <f t="shared" ref="F196:F259" si="15">D196+E196</f>
        <v>1071754287</v>
      </c>
      <c r="G196" s="14">
        <f t="shared" ref="G196:G259" si="16">ROUND((H196/F196)*1000,5)</f>
        <v>1.39957</v>
      </c>
      <c r="H196" s="13">
        <v>1500000</v>
      </c>
      <c r="I196" s="13">
        <f t="shared" ref="I196:I259" si="17">H196-(E196*G196)/1000</f>
        <v>1396694.4577079201</v>
      </c>
      <c r="J196" s="15">
        <v>508.94</v>
      </c>
      <c r="K196" s="13">
        <f t="shared" ref="K196:K259" si="18">ROUND(F196/J196,0)</f>
        <v>2105856</v>
      </c>
      <c r="L196" s="13">
        <f t="shared" ref="L196:L259" si="19">ROUND(H196/J196,0)</f>
        <v>2947</v>
      </c>
      <c r="M196" s="13"/>
      <c r="N196" s="14"/>
      <c r="O196" s="13"/>
      <c r="P196" s="14"/>
      <c r="Q196" s="15"/>
    </row>
    <row r="197" spans="2:17" ht="16.5">
      <c r="B197" s="4" t="s">
        <v>235</v>
      </c>
      <c r="C197" s="4" t="s">
        <v>572</v>
      </c>
      <c r="D197" s="13">
        <v>5865268511</v>
      </c>
      <c r="E197" s="13">
        <v>3983685</v>
      </c>
      <c r="F197" s="13">
        <f t="shared" si="15"/>
        <v>5869252196</v>
      </c>
      <c r="G197" s="14">
        <f t="shared" si="16"/>
        <v>1.7889600000000001</v>
      </c>
      <c r="H197" s="13">
        <v>10499868</v>
      </c>
      <c r="I197" s="13">
        <f t="shared" si="17"/>
        <v>10492741.346882399</v>
      </c>
      <c r="J197" s="15">
        <v>3516.84</v>
      </c>
      <c r="K197" s="13">
        <f t="shared" si="18"/>
        <v>1668899</v>
      </c>
      <c r="L197" s="13">
        <f t="shared" si="19"/>
        <v>2986</v>
      </c>
      <c r="M197" s="13"/>
      <c r="N197" s="14"/>
      <c r="O197" s="13"/>
      <c r="P197" s="14"/>
      <c r="Q197" s="15"/>
    </row>
    <row r="198" spans="2:17" ht="16.5">
      <c r="B198" s="4" t="s">
        <v>236</v>
      </c>
      <c r="C198" s="4" t="s">
        <v>573</v>
      </c>
      <c r="D198" s="13">
        <v>5532867188</v>
      </c>
      <c r="E198" s="13">
        <v>44476165</v>
      </c>
      <c r="F198" s="13">
        <f t="shared" si="15"/>
        <v>5577343353</v>
      </c>
      <c r="G198" s="14">
        <f t="shared" si="16"/>
        <v>2.1370499999999999</v>
      </c>
      <c r="H198" s="13">
        <v>11919069</v>
      </c>
      <c r="I198" s="13">
        <f t="shared" si="17"/>
        <v>11824021.211586749</v>
      </c>
      <c r="J198" s="15">
        <v>4466.1899999999996</v>
      </c>
      <c r="K198" s="13">
        <f t="shared" si="18"/>
        <v>1248792</v>
      </c>
      <c r="L198" s="13">
        <f t="shared" si="19"/>
        <v>2669</v>
      </c>
      <c r="M198" s="13"/>
      <c r="N198" s="14"/>
      <c r="O198" s="13"/>
      <c r="P198" s="14"/>
      <c r="Q198" s="15"/>
    </row>
    <row r="199" spans="2:17" ht="16.5">
      <c r="B199" s="4" t="s">
        <v>237</v>
      </c>
      <c r="C199" s="4" t="s">
        <v>488</v>
      </c>
      <c r="D199" s="13">
        <v>8943731389</v>
      </c>
      <c r="E199" s="13">
        <v>450542</v>
      </c>
      <c r="F199" s="13">
        <f t="shared" si="15"/>
        <v>8944181931</v>
      </c>
      <c r="G199" s="14">
        <f t="shared" si="16"/>
        <v>0.82813999999999999</v>
      </c>
      <c r="H199" s="13">
        <v>7407024</v>
      </c>
      <c r="I199" s="13">
        <f t="shared" si="17"/>
        <v>7406650.8881481197</v>
      </c>
      <c r="J199" s="15">
        <v>2675.55</v>
      </c>
      <c r="K199" s="13">
        <f t="shared" si="18"/>
        <v>3342932</v>
      </c>
      <c r="L199" s="13">
        <f t="shared" si="19"/>
        <v>2768</v>
      </c>
      <c r="M199" s="13"/>
      <c r="N199" s="14"/>
      <c r="O199" s="13"/>
      <c r="P199" s="14"/>
      <c r="Q199" s="15"/>
    </row>
    <row r="200" spans="2:17" ht="16.5">
      <c r="B200" s="4" t="s">
        <v>240</v>
      </c>
      <c r="C200" s="4" t="s">
        <v>491</v>
      </c>
      <c r="D200" s="13">
        <v>889635969</v>
      </c>
      <c r="E200" s="13">
        <v>185599</v>
      </c>
      <c r="F200" s="13">
        <f t="shared" si="15"/>
        <v>889821568</v>
      </c>
      <c r="G200" s="14">
        <f t="shared" si="16"/>
        <v>1.11676</v>
      </c>
      <c r="H200" s="13">
        <v>993717</v>
      </c>
      <c r="I200" s="13">
        <f t="shared" si="17"/>
        <v>993509.73046075995</v>
      </c>
      <c r="J200" s="15">
        <v>602.59</v>
      </c>
      <c r="K200" s="13">
        <f t="shared" si="18"/>
        <v>1476662</v>
      </c>
      <c r="L200" s="13">
        <f t="shared" si="19"/>
        <v>1649</v>
      </c>
      <c r="M200" s="13"/>
      <c r="N200" s="14"/>
      <c r="O200" s="13"/>
      <c r="P200" s="14"/>
      <c r="Q200" s="15"/>
    </row>
    <row r="201" spans="2:17" ht="16.5">
      <c r="B201" s="4" t="s">
        <v>238</v>
      </c>
      <c r="C201" s="4" t="s">
        <v>489</v>
      </c>
      <c r="D201" s="13">
        <v>879015630</v>
      </c>
      <c r="E201" s="13">
        <v>3732694</v>
      </c>
      <c r="F201" s="13">
        <f t="shared" si="15"/>
        <v>882748324</v>
      </c>
      <c r="G201" s="14">
        <f t="shared" si="16"/>
        <v>1.3581700000000001</v>
      </c>
      <c r="H201" s="13">
        <v>1198920</v>
      </c>
      <c r="I201" s="13">
        <f t="shared" si="17"/>
        <v>1193850.36699002</v>
      </c>
      <c r="J201" s="15">
        <v>581.88</v>
      </c>
      <c r="K201" s="13">
        <f t="shared" si="18"/>
        <v>1517062</v>
      </c>
      <c r="L201" s="13">
        <f t="shared" si="19"/>
        <v>2060</v>
      </c>
      <c r="M201" s="13"/>
      <c r="N201" s="14"/>
      <c r="O201" s="13"/>
      <c r="P201" s="14"/>
      <c r="Q201" s="15"/>
    </row>
    <row r="202" spans="2:17" ht="16.5">
      <c r="B202" s="4" t="s">
        <v>46</v>
      </c>
      <c r="C202" s="4" t="s">
        <v>47</v>
      </c>
      <c r="D202" s="13">
        <v>6667348966</v>
      </c>
      <c r="E202" s="13">
        <v>247595</v>
      </c>
      <c r="F202" s="13">
        <f t="shared" si="15"/>
        <v>6667596561</v>
      </c>
      <c r="G202" s="14">
        <f t="shared" si="16"/>
        <v>2.2426400000000002</v>
      </c>
      <c r="H202" s="13">
        <v>14953028</v>
      </c>
      <c r="I202" s="13">
        <f t="shared" si="17"/>
        <v>14952472.7335492</v>
      </c>
      <c r="J202" s="15">
        <v>6739.52</v>
      </c>
      <c r="K202" s="13">
        <f t="shared" si="18"/>
        <v>989328</v>
      </c>
      <c r="L202" s="13">
        <f t="shared" si="19"/>
        <v>2219</v>
      </c>
      <c r="M202" s="13"/>
      <c r="N202" s="14"/>
      <c r="O202" s="13"/>
      <c r="P202" s="14"/>
      <c r="Q202" s="15"/>
    </row>
    <row r="203" spans="2:17" ht="16.5">
      <c r="B203" s="4" t="s">
        <v>242</v>
      </c>
      <c r="C203" s="4" t="s">
        <v>241</v>
      </c>
      <c r="D203" s="13">
        <v>184891869</v>
      </c>
      <c r="E203" s="13">
        <v>14628110</v>
      </c>
      <c r="F203" s="13">
        <f t="shared" si="15"/>
        <v>199519979</v>
      </c>
      <c r="G203" s="14">
        <f t="shared" si="16"/>
        <v>1.1497599999999999</v>
      </c>
      <c r="H203" s="13">
        <v>229400</v>
      </c>
      <c r="I203" s="13">
        <f t="shared" si="17"/>
        <v>212581.18424639999</v>
      </c>
      <c r="J203" s="15">
        <v>91.94</v>
      </c>
      <c r="K203" s="13">
        <f t="shared" si="18"/>
        <v>2170111</v>
      </c>
      <c r="L203" s="13">
        <f t="shared" si="19"/>
        <v>2495</v>
      </c>
      <c r="M203" s="13"/>
      <c r="N203" s="14"/>
      <c r="O203" s="13"/>
      <c r="P203" s="14"/>
      <c r="Q203" s="15"/>
    </row>
    <row r="204" spans="2:17" ht="16.5">
      <c r="B204" s="4" t="s">
        <v>244</v>
      </c>
      <c r="C204" s="4" t="s">
        <v>493</v>
      </c>
      <c r="D204" s="13">
        <v>74483904</v>
      </c>
      <c r="E204" s="13">
        <v>90102</v>
      </c>
      <c r="F204" s="13">
        <f t="shared" si="15"/>
        <v>74574006</v>
      </c>
      <c r="G204" s="14">
        <f t="shared" si="16"/>
        <v>2.0784699999999998</v>
      </c>
      <c r="H204" s="13">
        <v>155000</v>
      </c>
      <c r="I204" s="13">
        <f t="shared" si="17"/>
        <v>154812.72569605999</v>
      </c>
      <c r="J204" s="15">
        <v>81.650000000000006</v>
      </c>
      <c r="K204" s="13">
        <f t="shared" si="18"/>
        <v>913337</v>
      </c>
      <c r="L204" s="13">
        <f t="shared" si="19"/>
        <v>1898</v>
      </c>
      <c r="M204" s="13"/>
      <c r="N204" s="14"/>
      <c r="O204" s="13"/>
      <c r="P204" s="14"/>
      <c r="Q204" s="15"/>
    </row>
    <row r="205" spans="2:17" ht="16.5">
      <c r="B205" s="4" t="s">
        <v>588</v>
      </c>
      <c r="C205" s="4" t="s">
        <v>589</v>
      </c>
      <c r="D205" s="13">
        <v>84729924</v>
      </c>
      <c r="E205" s="13">
        <v>3362189</v>
      </c>
      <c r="F205" s="13">
        <f t="shared" si="15"/>
        <v>88092113</v>
      </c>
      <c r="G205" s="14">
        <f t="shared" si="16"/>
        <v>0</v>
      </c>
      <c r="H205" s="13">
        <v>0</v>
      </c>
      <c r="I205" s="13">
        <f t="shared" si="17"/>
        <v>0</v>
      </c>
      <c r="J205" s="15">
        <v>51.51</v>
      </c>
      <c r="K205" s="13">
        <f t="shared" si="18"/>
        <v>1710194</v>
      </c>
      <c r="L205" s="13">
        <f t="shared" si="19"/>
        <v>0</v>
      </c>
      <c r="M205" s="13"/>
      <c r="N205" s="14"/>
      <c r="O205" s="13"/>
      <c r="P205" s="14"/>
      <c r="Q205" s="15"/>
    </row>
    <row r="206" spans="2:17" ht="16.5">
      <c r="B206" s="4" t="s">
        <v>243</v>
      </c>
      <c r="C206" s="4" t="s">
        <v>492</v>
      </c>
      <c r="D206" s="13">
        <v>1289298674</v>
      </c>
      <c r="E206" s="13">
        <v>53393863</v>
      </c>
      <c r="F206" s="13">
        <f t="shared" si="15"/>
        <v>1342692537</v>
      </c>
      <c r="G206" s="14">
        <f t="shared" si="16"/>
        <v>1.7129799999999999</v>
      </c>
      <c r="H206" s="13">
        <v>2300000</v>
      </c>
      <c r="I206" s="13">
        <f t="shared" si="17"/>
        <v>2208537.3805582598</v>
      </c>
      <c r="J206" s="15">
        <v>885.73</v>
      </c>
      <c r="K206" s="13">
        <f t="shared" si="18"/>
        <v>1515916</v>
      </c>
      <c r="L206" s="13">
        <f t="shared" si="19"/>
        <v>2597</v>
      </c>
      <c r="M206" s="13"/>
      <c r="N206" s="14"/>
      <c r="O206" s="13"/>
      <c r="P206" s="14"/>
      <c r="Q206" s="15"/>
    </row>
    <row r="207" spans="2:17" ht="16.5">
      <c r="B207" s="4" t="s">
        <v>248</v>
      </c>
      <c r="C207" s="4" t="s">
        <v>496</v>
      </c>
      <c r="D207" s="13">
        <v>35879417121</v>
      </c>
      <c r="E207" s="13">
        <v>1689</v>
      </c>
      <c r="F207" s="13">
        <f t="shared" si="15"/>
        <v>35879418810</v>
      </c>
      <c r="G207" s="14">
        <f t="shared" si="16"/>
        <v>1.81193</v>
      </c>
      <c r="H207" s="13">
        <v>65011172.960000001</v>
      </c>
      <c r="I207" s="13">
        <f t="shared" si="17"/>
        <v>65011169.899650231</v>
      </c>
      <c r="J207" s="15">
        <v>20340.93</v>
      </c>
      <c r="K207" s="13">
        <f t="shared" si="18"/>
        <v>1763903</v>
      </c>
      <c r="L207" s="13">
        <f t="shared" si="19"/>
        <v>3196</v>
      </c>
      <c r="M207" s="13"/>
      <c r="N207" s="14"/>
      <c r="O207" s="13"/>
      <c r="P207" s="14"/>
      <c r="Q207" s="15"/>
    </row>
    <row r="208" spans="2:17" ht="16.5">
      <c r="B208" s="4" t="s">
        <v>249</v>
      </c>
      <c r="C208" s="4" t="s">
        <v>497</v>
      </c>
      <c r="D208" s="13">
        <v>11388517878</v>
      </c>
      <c r="E208" s="13">
        <v>82799</v>
      </c>
      <c r="F208" s="13">
        <f t="shared" si="15"/>
        <v>11388600677</v>
      </c>
      <c r="G208" s="14">
        <f t="shared" si="16"/>
        <v>1.5936999999999999</v>
      </c>
      <c r="H208" s="13">
        <v>18150000</v>
      </c>
      <c r="I208" s="13">
        <f t="shared" si="17"/>
        <v>18149868.0432337</v>
      </c>
      <c r="J208" s="15">
        <v>9262.81</v>
      </c>
      <c r="K208" s="13">
        <f t="shared" si="18"/>
        <v>1229497</v>
      </c>
      <c r="L208" s="13">
        <f t="shared" si="19"/>
        <v>1959</v>
      </c>
      <c r="M208" s="13"/>
      <c r="N208" s="14"/>
      <c r="O208" s="13"/>
      <c r="P208" s="14"/>
      <c r="Q208" s="15"/>
    </row>
    <row r="209" spans="2:17" ht="16.5">
      <c r="B209" s="4" t="s">
        <v>250</v>
      </c>
      <c r="C209" s="4" t="s">
        <v>498</v>
      </c>
      <c r="D209" s="13">
        <v>29604785013</v>
      </c>
      <c r="E209" s="13">
        <v>0</v>
      </c>
      <c r="F209" s="13">
        <f t="shared" si="15"/>
        <v>29604785013</v>
      </c>
      <c r="G209" s="14">
        <f t="shared" si="16"/>
        <v>1.46685</v>
      </c>
      <c r="H209" s="13">
        <v>43425750</v>
      </c>
      <c r="I209" s="13">
        <f t="shared" si="17"/>
        <v>43425750</v>
      </c>
      <c r="J209" s="15">
        <v>15749.52</v>
      </c>
      <c r="K209" s="13">
        <f t="shared" si="18"/>
        <v>1879726</v>
      </c>
      <c r="L209" s="13">
        <f t="shared" si="19"/>
        <v>2757</v>
      </c>
      <c r="M209" s="13"/>
      <c r="N209" s="14"/>
      <c r="O209" s="13"/>
      <c r="P209" s="14"/>
      <c r="Q209" s="15"/>
    </row>
    <row r="210" spans="2:17" ht="16.5">
      <c r="B210" s="4" t="s">
        <v>251</v>
      </c>
      <c r="C210" s="4" t="s">
        <v>499</v>
      </c>
      <c r="D210" s="13">
        <v>50901713110</v>
      </c>
      <c r="E210" s="13">
        <v>0</v>
      </c>
      <c r="F210" s="13">
        <f t="shared" si="15"/>
        <v>50901713110</v>
      </c>
      <c r="G210" s="14">
        <f t="shared" si="16"/>
        <v>1.2220599999999999</v>
      </c>
      <c r="H210" s="13">
        <v>62205138</v>
      </c>
      <c r="I210" s="13">
        <f t="shared" si="17"/>
        <v>62205138</v>
      </c>
      <c r="J210" s="15">
        <v>20816.09</v>
      </c>
      <c r="K210" s="13">
        <f t="shared" si="18"/>
        <v>2445306</v>
      </c>
      <c r="L210" s="13">
        <f t="shared" si="19"/>
        <v>2988</v>
      </c>
      <c r="M210" s="13"/>
      <c r="N210" s="14"/>
      <c r="O210" s="13"/>
      <c r="P210" s="14"/>
      <c r="Q210" s="15"/>
    </row>
    <row r="211" spans="2:17" ht="16.5">
      <c r="B211" s="4" t="s">
        <v>245</v>
      </c>
      <c r="C211" s="4" t="s">
        <v>494</v>
      </c>
      <c r="D211" s="13">
        <v>7872726172</v>
      </c>
      <c r="E211" s="13">
        <v>12277348</v>
      </c>
      <c r="F211" s="13">
        <f t="shared" si="15"/>
        <v>7885003520</v>
      </c>
      <c r="G211" s="14">
        <f t="shared" si="16"/>
        <v>1.20482</v>
      </c>
      <c r="H211" s="13">
        <v>9500000</v>
      </c>
      <c r="I211" s="13">
        <f t="shared" si="17"/>
        <v>9485208.0055826399</v>
      </c>
      <c r="J211" s="15">
        <v>5662.04</v>
      </c>
      <c r="K211" s="13">
        <f t="shared" si="18"/>
        <v>1392608</v>
      </c>
      <c r="L211" s="13">
        <f t="shared" si="19"/>
        <v>1678</v>
      </c>
      <c r="M211" s="13"/>
      <c r="N211" s="14"/>
      <c r="O211" s="13"/>
      <c r="P211" s="14"/>
      <c r="Q211" s="15"/>
    </row>
    <row r="212" spans="2:17" ht="16.5">
      <c r="B212" s="4" t="s">
        <v>252</v>
      </c>
      <c r="C212" s="4" t="s">
        <v>500</v>
      </c>
      <c r="D212" s="13">
        <v>14371833261</v>
      </c>
      <c r="E212" s="13">
        <v>502863</v>
      </c>
      <c r="F212" s="13">
        <f t="shared" si="15"/>
        <v>14372336124</v>
      </c>
      <c r="G212" s="14">
        <f t="shared" si="16"/>
        <v>0</v>
      </c>
      <c r="H212" s="13">
        <v>0</v>
      </c>
      <c r="I212" s="13">
        <f t="shared" si="17"/>
        <v>0</v>
      </c>
      <c r="J212" s="15">
        <v>10346.469999999999</v>
      </c>
      <c r="K212" s="13">
        <f t="shared" si="18"/>
        <v>1389105</v>
      </c>
      <c r="L212" s="13">
        <f t="shared" si="19"/>
        <v>0</v>
      </c>
      <c r="M212" s="13"/>
      <c r="N212" s="14"/>
      <c r="O212" s="13"/>
      <c r="P212" s="14"/>
      <c r="Q212" s="15"/>
    </row>
    <row r="213" spans="2:17" ht="16.5">
      <c r="B213" s="4" t="s">
        <v>253</v>
      </c>
      <c r="C213" s="4" t="s">
        <v>501</v>
      </c>
      <c r="D213" s="13">
        <v>202723261</v>
      </c>
      <c r="E213" s="13">
        <v>13409424</v>
      </c>
      <c r="F213" s="13">
        <f t="shared" si="15"/>
        <v>216132685</v>
      </c>
      <c r="G213" s="14">
        <f t="shared" si="16"/>
        <v>0.40716000000000002</v>
      </c>
      <c r="H213" s="13">
        <v>88000</v>
      </c>
      <c r="I213" s="13">
        <f t="shared" si="17"/>
        <v>82540.218924159999</v>
      </c>
      <c r="J213" s="15">
        <v>131.08000000000001</v>
      </c>
      <c r="K213" s="13">
        <f t="shared" si="18"/>
        <v>1648861</v>
      </c>
      <c r="L213" s="13">
        <f t="shared" si="19"/>
        <v>671</v>
      </c>
      <c r="M213" s="13"/>
      <c r="N213" s="14"/>
      <c r="O213" s="13"/>
      <c r="P213" s="14"/>
      <c r="Q213" s="15"/>
    </row>
    <row r="214" spans="2:17" ht="16.5">
      <c r="B214" s="4" t="s">
        <v>254</v>
      </c>
      <c r="C214" s="4" t="s">
        <v>502</v>
      </c>
      <c r="D214" s="13">
        <v>11636835852</v>
      </c>
      <c r="E214" s="13">
        <v>3126030</v>
      </c>
      <c r="F214" s="13">
        <f t="shared" si="15"/>
        <v>11639961882</v>
      </c>
      <c r="G214" s="14">
        <f t="shared" si="16"/>
        <v>1.3651599999999999</v>
      </c>
      <c r="H214" s="13">
        <v>15890376</v>
      </c>
      <c r="I214" s="13">
        <f t="shared" si="17"/>
        <v>15886108.4688852</v>
      </c>
      <c r="J214" s="15">
        <v>6515.07</v>
      </c>
      <c r="K214" s="13">
        <f t="shared" si="18"/>
        <v>1786621</v>
      </c>
      <c r="L214" s="13">
        <f t="shared" si="19"/>
        <v>2439</v>
      </c>
      <c r="M214" s="13"/>
      <c r="N214" s="14"/>
      <c r="O214" s="13"/>
      <c r="P214" s="14"/>
      <c r="Q214" s="15"/>
    </row>
    <row r="215" spans="2:17" ht="16.5">
      <c r="B215" s="4" t="s">
        <v>255</v>
      </c>
      <c r="C215" s="4" t="s">
        <v>61</v>
      </c>
      <c r="D215" s="13">
        <v>17034060762</v>
      </c>
      <c r="E215" s="13">
        <v>4318960</v>
      </c>
      <c r="F215" s="13">
        <f t="shared" si="15"/>
        <v>17038379722</v>
      </c>
      <c r="G215" s="14">
        <f t="shared" si="16"/>
        <v>1.4405699999999999</v>
      </c>
      <c r="H215" s="13">
        <v>24545000</v>
      </c>
      <c r="I215" s="13">
        <f t="shared" si="17"/>
        <v>24538778.235792801</v>
      </c>
      <c r="J215" s="15">
        <v>9748.0300000000007</v>
      </c>
      <c r="K215" s="13">
        <f t="shared" si="18"/>
        <v>1747879</v>
      </c>
      <c r="L215" s="13">
        <f t="shared" si="19"/>
        <v>2518</v>
      </c>
      <c r="M215" s="13"/>
      <c r="N215" s="14"/>
      <c r="O215" s="13"/>
      <c r="P215" s="14"/>
      <c r="Q215" s="15"/>
    </row>
    <row r="216" spans="2:17" ht="16.5">
      <c r="B216" s="4" t="s">
        <v>246</v>
      </c>
      <c r="C216" s="4" t="s">
        <v>495</v>
      </c>
      <c r="D216" s="13">
        <v>4241981171</v>
      </c>
      <c r="E216" s="13">
        <v>224796</v>
      </c>
      <c r="F216" s="13">
        <f t="shared" si="15"/>
        <v>4242205967</v>
      </c>
      <c r="G216" s="14">
        <f t="shared" si="16"/>
        <v>1.5196799999999999</v>
      </c>
      <c r="H216" s="13">
        <v>6446783</v>
      </c>
      <c r="I216" s="13">
        <f t="shared" si="17"/>
        <v>6446441.3820147198</v>
      </c>
      <c r="J216" s="15">
        <v>2519.16</v>
      </c>
      <c r="K216" s="13">
        <f t="shared" si="18"/>
        <v>1683976</v>
      </c>
      <c r="L216" s="13">
        <f t="shared" si="19"/>
        <v>2559</v>
      </c>
      <c r="M216" s="13"/>
      <c r="N216" s="14"/>
      <c r="O216" s="13"/>
      <c r="P216" s="14"/>
      <c r="Q216" s="15"/>
    </row>
    <row r="217" spans="2:17" ht="16.5">
      <c r="B217" s="4" t="s">
        <v>256</v>
      </c>
      <c r="C217" s="4" t="s">
        <v>503</v>
      </c>
      <c r="D217" s="13">
        <v>3079752034</v>
      </c>
      <c r="E217" s="13">
        <v>28665446</v>
      </c>
      <c r="F217" s="13">
        <f t="shared" si="15"/>
        <v>3108417480</v>
      </c>
      <c r="G217" s="14">
        <f t="shared" si="16"/>
        <v>1.2587299999999999</v>
      </c>
      <c r="H217" s="13">
        <v>3912643</v>
      </c>
      <c r="I217" s="13">
        <f t="shared" si="17"/>
        <v>3876560.9431564198</v>
      </c>
      <c r="J217" s="15">
        <v>1946</v>
      </c>
      <c r="K217" s="13">
        <f t="shared" si="18"/>
        <v>1597337</v>
      </c>
      <c r="L217" s="13">
        <f t="shared" si="19"/>
        <v>2011</v>
      </c>
      <c r="M217" s="13"/>
      <c r="N217" s="14"/>
      <c r="O217" s="13"/>
      <c r="P217" s="14"/>
      <c r="Q217" s="15"/>
    </row>
    <row r="218" spans="2:17" ht="16.5">
      <c r="B218" s="4" t="s">
        <v>48</v>
      </c>
      <c r="C218" s="4" t="s">
        <v>49</v>
      </c>
      <c r="D218" s="13">
        <v>683675263</v>
      </c>
      <c r="E218" s="13">
        <v>47326386</v>
      </c>
      <c r="F218" s="13">
        <f t="shared" si="15"/>
        <v>731001649</v>
      </c>
      <c r="G218" s="14">
        <f t="shared" si="16"/>
        <v>1.29959</v>
      </c>
      <c r="H218" s="13">
        <v>950000</v>
      </c>
      <c r="I218" s="13">
        <f t="shared" si="17"/>
        <v>888495.10201826005</v>
      </c>
      <c r="J218" s="15">
        <v>415.32</v>
      </c>
      <c r="K218" s="13">
        <f t="shared" si="18"/>
        <v>1760093</v>
      </c>
      <c r="L218" s="13">
        <f t="shared" si="19"/>
        <v>2287</v>
      </c>
      <c r="M218" s="13"/>
      <c r="N218" s="14"/>
      <c r="O218" s="13"/>
      <c r="P218" s="14"/>
      <c r="Q218" s="15"/>
    </row>
    <row r="219" spans="2:17" ht="16.5">
      <c r="B219" s="4" t="s">
        <v>257</v>
      </c>
      <c r="C219" s="4" t="s">
        <v>504</v>
      </c>
      <c r="D219" s="13">
        <v>3607077273</v>
      </c>
      <c r="E219" s="13">
        <v>32752230</v>
      </c>
      <c r="F219" s="13">
        <f t="shared" si="15"/>
        <v>3639829503</v>
      </c>
      <c r="G219" s="14">
        <f t="shared" si="16"/>
        <v>1.3736900000000001</v>
      </c>
      <c r="H219" s="13">
        <v>5000000</v>
      </c>
      <c r="I219" s="13">
        <f t="shared" si="17"/>
        <v>4955008.5891712997</v>
      </c>
      <c r="J219" s="15">
        <v>2183.88</v>
      </c>
      <c r="K219" s="13">
        <f t="shared" si="18"/>
        <v>1666680</v>
      </c>
      <c r="L219" s="13">
        <f t="shared" si="19"/>
        <v>2290</v>
      </c>
      <c r="M219" s="13"/>
      <c r="N219" s="14"/>
      <c r="O219" s="13"/>
      <c r="P219" s="14"/>
      <c r="Q219" s="15"/>
    </row>
    <row r="220" spans="2:17" ht="16.5">
      <c r="B220" s="4" t="s">
        <v>247</v>
      </c>
      <c r="C220" s="4" t="s">
        <v>574</v>
      </c>
      <c r="D220" s="13">
        <v>11062334858</v>
      </c>
      <c r="E220" s="13">
        <v>2630496</v>
      </c>
      <c r="F220" s="13">
        <f t="shared" si="15"/>
        <v>11064965354</v>
      </c>
      <c r="G220" s="14">
        <f t="shared" si="16"/>
        <v>1.2774099999999999</v>
      </c>
      <c r="H220" s="13">
        <v>14134544.140000001</v>
      </c>
      <c r="I220" s="13">
        <f t="shared" si="17"/>
        <v>14131183.918104641</v>
      </c>
      <c r="J220" s="15">
        <v>4729.93</v>
      </c>
      <c r="K220" s="13">
        <f t="shared" si="18"/>
        <v>2339351</v>
      </c>
      <c r="L220" s="13">
        <f t="shared" si="19"/>
        <v>2988</v>
      </c>
      <c r="M220" s="13"/>
      <c r="N220" s="14"/>
      <c r="O220" s="13"/>
      <c r="P220" s="14"/>
      <c r="Q220" s="15"/>
    </row>
    <row r="221" spans="2:17" ht="16.5">
      <c r="B221" s="4" t="s">
        <v>269</v>
      </c>
      <c r="C221" s="4" t="s">
        <v>62</v>
      </c>
      <c r="D221" s="13">
        <v>35153083424</v>
      </c>
      <c r="E221" s="13">
        <v>122407</v>
      </c>
      <c r="F221" s="13">
        <f t="shared" si="15"/>
        <v>35153205831</v>
      </c>
      <c r="G221" s="14">
        <f t="shared" si="16"/>
        <v>2.09938</v>
      </c>
      <c r="H221" s="13">
        <v>73800000</v>
      </c>
      <c r="I221" s="13">
        <f t="shared" si="17"/>
        <v>73799743.021192342</v>
      </c>
      <c r="J221" s="15">
        <v>30012.78</v>
      </c>
      <c r="K221" s="13">
        <f t="shared" si="18"/>
        <v>1171275</v>
      </c>
      <c r="L221" s="13">
        <f t="shared" si="19"/>
        <v>2459</v>
      </c>
      <c r="M221" s="13"/>
      <c r="N221" s="14"/>
      <c r="O221" s="13"/>
      <c r="P221" s="14"/>
      <c r="Q221" s="15"/>
    </row>
    <row r="222" spans="2:17" ht="16.5">
      <c r="B222" s="4" t="s">
        <v>267</v>
      </c>
      <c r="C222" s="4" t="s">
        <v>513</v>
      </c>
      <c r="D222" s="13">
        <v>179635016</v>
      </c>
      <c r="E222" s="13">
        <v>17237</v>
      </c>
      <c r="F222" s="13">
        <f t="shared" si="15"/>
        <v>179652253</v>
      </c>
      <c r="G222" s="14">
        <f t="shared" si="16"/>
        <v>0.91844000000000003</v>
      </c>
      <c r="H222" s="13">
        <v>165000</v>
      </c>
      <c r="I222" s="13">
        <f t="shared" si="17"/>
        <v>164984.16884972001</v>
      </c>
      <c r="J222" s="15">
        <v>112.87</v>
      </c>
      <c r="K222" s="13">
        <f t="shared" si="18"/>
        <v>1591674</v>
      </c>
      <c r="L222" s="13">
        <f t="shared" si="19"/>
        <v>1462</v>
      </c>
      <c r="M222" s="13"/>
      <c r="N222" s="14"/>
      <c r="O222" s="13"/>
      <c r="P222" s="14"/>
      <c r="Q222" s="15"/>
    </row>
    <row r="223" spans="2:17" ht="16.5">
      <c r="B223" s="4" t="s">
        <v>262</v>
      </c>
      <c r="C223" s="4" t="s">
        <v>508</v>
      </c>
      <c r="D223" s="13">
        <v>231142065</v>
      </c>
      <c r="E223" s="13">
        <v>37834</v>
      </c>
      <c r="F223" s="13">
        <f t="shared" si="15"/>
        <v>231179899</v>
      </c>
      <c r="G223" s="14">
        <f t="shared" si="16"/>
        <v>1.0970599999999999</v>
      </c>
      <c r="H223" s="13">
        <v>253619</v>
      </c>
      <c r="I223" s="13">
        <f t="shared" si="17"/>
        <v>253577.49383195999</v>
      </c>
      <c r="J223" s="15">
        <v>79.459999999999994</v>
      </c>
      <c r="K223" s="13">
        <f t="shared" si="18"/>
        <v>2909387</v>
      </c>
      <c r="L223" s="13">
        <f t="shared" si="19"/>
        <v>3192</v>
      </c>
      <c r="M223" s="13"/>
      <c r="N223" s="14"/>
      <c r="O223" s="13"/>
      <c r="P223" s="14"/>
      <c r="Q223" s="15"/>
    </row>
    <row r="224" spans="2:17" ht="16.5">
      <c r="B224" s="4" t="s">
        <v>266</v>
      </c>
      <c r="C224" s="4" t="s">
        <v>512</v>
      </c>
      <c r="D224" s="13">
        <v>1734488313</v>
      </c>
      <c r="E224" s="13">
        <v>1394518</v>
      </c>
      <c r="F224" s="13">
        <f t="shared" si="15"/>
        <v>1735882831</v>
      </c>
      <c r="G224" s="14">
        <f t="shared" si="16"/>
        <v>2.0805400000000001</v>
      </c>
      <c r="H224" s="13">
        <v>3611575</v>
      </c>
      <c r="I224" s="13">
        <f t="shared" si="17"/>
        <v>3608673.6495202798</v>
      </c>
      <c r="J224" s="15">
        <v>1423.85</v>
      </c>
      <c r="K224" s="13">
        <f t="shared" si="18"/>
        <v>1219147</v>
      </c>
      <c r="L224" s="13">
        <f t="shared" si="19"/>
        <v>2536</v>
      </c>
      <c r="M224" s="13"/>
      <c r="N224" s="14"/>
      <c r="O224" s="13"/>
      <c r="P224" s="14"/>
      <c r="Q224" s="15"/>
    </row>
    <row r="225" spans="2:17" ht="16.5">
      <c r="B225" s="4" t="s">
        <v>265</v>
      </c>
      <c r="C225" s="4" t="s">
        <v>511</v>
      </c>
      <c r="D225" s="13">
        <v>1232120705</v>
      </c>
      <c r="E225" s="13">
        <v>649094</v>
      </c>
      <c r="F225" s="13">
        <f t="shared" si="15"/>
        <v>1232769799</v>
      </c>
      <c r="G225" s="14">
        <f t="shared" si="16"/>
        <v>1.23594</v>
      </c>
      <c r="H225" s="13">
        <v>1523629</v>
      </c>
      <c r="I225" s="13">
        <f t="shared" si="17"/>
        <v>1522826.7587616399</v>
      </c>
      <c r="J225" s="15">
        <v>1821.39</v>
      </c>
      <c r="K225" s="13">
        <f t="shared" si="18"/>
        <v>676829</v>
      </c>
      <c r="L225" s="13">
        <f t="shared" si="19"/>
        <v>837</v>
      </c>
      <c r="M225" s="13"/>
      <c r="N225" s="14"/>
      <c r="O225" s="13"/>
      <c r="P225" s="14"/>
      <c r="Q225" s="15"/>
    </row>
    <row r="226" spans="2:17" ht="16.5">
      <c r="B226" s="4" t="s">
        <v>264</v>
      </c>
      <c r="C226" s="4" t="s">
        <v>510</v>
      </c>
      <c r="D226" s="13">
        <v>10895229559</v>
      </c>
      <c r="E226" s="13">
        <v>2159610</v>
      </c>
      <c r="F226" s="13">
        <f t="shared" si="15"/>
        <v>10897389169</v>
      </c>
      <c r="G226" s="14">
        <f t="shared" si="16"/>
        <v>1.62883</v>
      </c>
      <c r="H226" s="13">
        <v>17750000</v>
      </c>
      <c r="I226" s="13">
        <f t="shared" si="17"/>
        <v>17746482.3624437</v>
      </c>
      <c r="J226" s="15">
        <v>10491.81</v>
      </c>
      <c r="K226" s="13">
        <f t="shared" si="18"/>
        <v>1038657</v>
      </c>
      <c r="L226" s="13">
        <f t="shared" si="19"/>
        <v>1692</v>
      </c>
      <c r="M226" s="13"/>
      <c r="N226" s="14"/>
      <c r="O226" s="13"/>
      <c r="P226" s="14"/>
      <c r="Q226" s="15"/>
    </row>
    <row r="227" spans="2:17" ht="16.5">
      <c r="B227" s="4" t="s">
        <v>258</v>
      </c>
      <c r="C227" s="4" t="s">
        <v>505</v>
      </c>
      <c r="D227" s="13">
        <v>16403850994</v>
      </c>
      <c r="E227" s="13">
        <v>431648</v>
      </c>
      <c r="F227" s="13">
        <f t="shared" si="15"/>
        <v>16404282642</v>
      </c>
      <c r="G227" s="14">
        <f t="shared" si="16"/>
        <v>1.89646</v>
      </c>
      <c r="H227" s="13">
        <v>31110000</v>
      </c>
      <c r="I227" s="13">
        <f t="shared" si="17"/>
        <v>31109181.396833919</v>
      </c>
      <c r="J227" s="15">
        <v>14171.69</v>
      </c>
      <c r="K227" s="13">
        <f t="shared" si="18"/>
        <v>1157539</v>
      </c>
      <c r="L227" s="13">
        <f t="shared" si="19"/>
        <v>2195</v>
      </c>
      <c r="M227" s="13"/>
      <c r="N227" s="14"/>
      <c r="O227" s="13"/>
      <c r="P227" s="14"/>
      <c r="Q227" s="15"/>
    </row>
    <row r="228" spans="2:17" ht="16.5">
      <c r="B228" s="4" t="s">
        <v>261</v>
      </c>
      <c r="C228" s="4" t="s">
        <v>507</v>
      </c>
      <c r="D228" s="13">
        <v>1167029719</v>
      </c>
      <c r="E228" s="13">
        <v>1536357</v>
      </c>
      <c r="F228" s="13">
        <f t="shared" si="15"/>
        <v>1168566076</v>
      </c>
      <c r="G228" s="14">
        <f t="shared" si="16"/>
        <v>1.2406900000000001</v>
      </c>
      <c r="H228" s="13">
        <v>1449825</v>
      </c>
      <c r="I228" s="13">
        <f t="shared" si="17"/>
        <v>1447918.8572336701</v>
      </c>
      <c r="J228" s="15">
        <v>908.19</v>
      </c>
      <c r="K228" s="13">
        <f t="shared" si="18"/>
        <v>1286698</v>
      </c>
      <c r="L228" s="13">
        <f t="shared" si="19"/>
        <v>1596</v>
      </c>
      <c r="M228" s="13"/>
      <c r="N228" s="14"/>
      <c r="O228" s="13"/>
      <c r="P228" s="14"/>
      <c r="Q228" s="15"/>
    </row>
    <row r="229" spans="2:17" ht="16.5">
      <c r="B229" s="4" t="s">
        <v>50</v>
      </c>
      <c r="C229" s="4" t="s">
        <v>51</v>
      </c>
      <c r="D229" s="13">
        <v>7125852762</v>
      </c>
      <c r="E229" s="13">
        <v>575559</v>
      </c>
      <c r="F229" s="13">
        <f t="shared" si="15"/>
        <v>7126428321</v>
      </c>
      <c r="G229" s="14">
        <f t="shared" si="16"/>
        <v>1.3049999999999999</v>
      </c>
      <c r="H229" s="13">
        <v>9300000</v>
      </c>
      <c r="I229" s="13">
        <f t="shared" si="17"/>
        <v>9299248.8955049999</v>
      </c>
      <c r="J229" s="15">
        <v>5129.1499999999996</v>
      </c>
      <c r="K229" s="13">
        <f t="shared" si="18"/>
        <v>1389398</v>
      </c>
      <c r="L229" s="13">
        <f t="shared" si="19"/>
        <v>1813</v>
      </c>
      <c r="M229" s="13"/>
      <c r="N229" s="14"/>
      <c r="O229" s="13"/>
      <c r="P229" s="14"/>
      <c r="Q229" s="15"/>
    </row>
    <row r="230" spans="2:17" ht="16.5">
      <c r="B230" s="4" t="s">
        <v>260</v>
      </c>
      <c r="C230" s="4" t="s">
        <v>564</v>
      </c>
      <c r="D230" s="13">
        <v>5934625939</v>
      </c>
      <c r="E230" s="13">
        <v>2228794</v>
      </c>
      <c r="F230" s="13">
        <f t="shared" si="15"/>
        <v>5936854733</v>
      </c>
      <c r="G230" s="14">
        <f t="shared" si="16"/>
        <v>2.0269599999999999</v>
      </c>
      <c r="H230" s="13">
        <v>12033780</v>
      </c>
      <c r="I230" s="13">
        <f t="shared" si="17"/>
        <v>12029262.323713761</v>
      </c>
      <c r="J230" s="15">
        <v>3951.74</v>
      </c>
      <c r="K230" s="13">
        <f t="shared" si="18"/>
        <v>1502339</v>
      </c>
      <c r="L230" s="13">
        <f t="shared" si="19"/>
        <v>3045</v>
      </c>
      <c r="M230" s="13"/>
      <c r="N230" s="14"/>
      <c r="O230" s="13"/>
      <c r="P230" s="14"/>
      <c r="Q230" s="15"/>
    </row>
    <row r="231" spans="2:17" ht="16.5">
      <c r="B231" s="4" t="s">
        <v>263</v>
      </c>
      <c r="C231" s="4" t="s">
        <v>509</v>
      </c>
      <c r="D231" s="13">
        <v>1052746957</v>
      </c>
      <c r="E231" s="13">
        <v>609842</v>
      </c>
      <c r="F231" s="13">
        <f t="shared" si="15"/>
        <v>1053356799</v>
      </c>
      <c r="G231" s="14">
        <f t="shared" si="16"/>
        <v>1.4856100000000001</v>
      </c>
      <c r="H231" s="13">
        <v>1564881</v>
      </c>
      <c r="I231" s="13">
        <f t="shared" si="17"/>
        <v>1563975.01262638</v>
      </c>
      <c r="J231" s="15">
        <v>564.58000000000004</v>
      </c>
      <c r="K231" s="13">
        <f t="shared" si="18"/>
        <v>1865735</v>
      </c>
      <c r="L231" s="13">
        <f t="shared" si="19"/>
        <v>2772</v>
      </c>
      <c r="M231" s="13"/>
      <c r="N231" s="14"/>
      <c r="O231" s="13"/>
      <c r="P231" s="14"/>
      <c r="Q231" s="15"/>
    </row>
    <row r="232" spans="2:17" ht="16.5">
      <c r="B232" s="4" t="s">
        <v>270</v>
      </c>
      <c r="C232" s="4" t="s">
        <v>565</v>
      </c>
      <c r="D232" s="13">
        <v>3656215650</v>
      </c>
      <c r="E232" s="13">
        <v>50233</v>
      </c>
      <c r="F232" s="13">
        <f t="shared" si="15"/>
        <v>3656265883</v>
      </c>
      <c r="G232" s="14">
        <f t="shared" si="16"/>
        <v>2.22702</v>
      </c>
      <c r="H232" s="13">
        <v>8142592</v>
      </c>
      <c r="I232" s="13">
        <f t="shared" si="17"/>
        <v>8142480.1301043397</v>
      </c>
      <c r="J232" s="15">
        <v>3606.66</v>
      </c>
      <c r="K232" s="13">
        <f t="shared" si="18"/>
        <v>1013754</v>
      </c>
      <c r="L232" s="13">
        <f t="shared" si="19"/>
        <v>2258</v>
      </c>
      <c r="M232" s="13"/>
      <c r="N232" s="14"/>
      <c r="O232" s="13"/>
      <c r="P232" s="14"/>
      <c r="Q232" s="15"/>
    </row>
    <row r="233" spans="2:17" ht="16.5">
      <c r="B233" s="4" t="s">
        <v>259</v>
      </c>
      <c r="C233" s="4" t="s">
        <v>506</v>
      </c>
      <c r="D233" s="13">
        <v>1900766643</v>
      </c>
      <c r="E233" s="13">
        <v>4765261</v>
      </c>
      <c r="F233" s="13">
        <f t="shared" si="15"/>
        <v>1905531904</v>
      </c>
      <c r="G233" s="14">
        <f t="shared" si="16"/>
        <v>1.3382099999999999</v>
      </c>
      <c r="H233" s="13">
        <v>2550000</v>
      </c>
      <c r="I233" s="13">
        <f t="shared" si="17"/>
        <v>2543623.08007719</v>
      </c>
      <c r="J233" s="15">
        <v>2470.59</v>
      </c>
      <c r="K233" s="13">
        <f t="shared" si="18"/>
        <v>771286</v>
      </c>
      <c r="L233" s="13">
        <f t="shared" si="19"/>
        <v>1032</v>
      </c>
      <c r="M233" s="13"/>
      <c r="N233" s="14"/>
      <c r="O233" s="13"/>
      <c r="P233" s="14"/>
      <c r="Q233" s="15"/>
    </row>
    <row r="234" spans="2:17" ht="16.5">
      <c r="B234" s="4" t="s">
        <v>268</v>
      </c>
      <c r="C234" s="4" t="s">
        <v>514</v>
      </c>
      <c r="D234" s="13">
        <v>2020678631</v>
      </c>
      <c r="E234" s="13">
        <v>4678534</v>
      </c>
      <c r="F234" s="13">
        <f t="shared" si="15"/>
        <v>2025357165</v>
      </c>
      <c r="G234" s="14">
        <f t="shared" si="16"/>
        <v>1.1927099999999999</v>
      </c>
      <c r="H234" s="13">
        <v>2415654</v>
      </c>
      <c r="I234" s="13">
        <f t="shared" si="17"/>
        <v>2410073.8657128601</v>
      </c>
      <c r="J234" s="15">
        <v>1445.08</v>
      </c>
      <c r="K234" s="13">
        <f t="shared" si="18"/>
        <v>1401554</v>
      </c>
      <c r="L234" s="13">
        <f t="shared" si="19"/>
        <v>1672</v>
      </c>
      <c r="M234" s="13"/>
      <c r="N234" s="14"/>
      <c r="O234" s="13"/>
      <c r="P234" s="14"/>
      <c r="Q234" s="15"/>
    </row>
    <row r="235" spans="2:17" ht="16.5">
      <c r="B235" s="4" t="s">
        <v>277</v>
      </c>
      <c r="C235" s="4" t="s">
        <v>519</v>
      </c>
      <c r="D235" s="13">
        <v>33346270</v>
      </c>
      <c r="E235" s="13">
        <v>3505414</v>
      </c>
      <c r="F235" s="13">
        <f t="shared" si="15"/>
        <v>36851684</v>
      </c>
      <c r="G235" s="14">
        <f t="shared" si="16"/>
        <v>2.1141200000000002</v>
      </c>
      <c r="H235" s="13">
        <v>77909</v>
      </c>
      <c r="I235" s="13">
        <f t="shared" si="17"/>
        <v>70498.134154319996</v>
      </c>
      <c r="J235" s="15">
        <v>61.4</v>
      </c>
      <c r="K235" s="13">
        <f t="shared" si="18"/>
        <v>600190</v>
      </c>
      <c r="L235" s="13">
        <f t="shared" si="19"/>
        <v>1269</v>
      </c>
      <c r="M235" s="13"/>
      <c r="N235" s="14"/>
      <c r="O235" s="13"/>
      <c r="P235" s="14"/>
      <c r="Q235" s="15"/>
    </row>
    <row r="236" spans="2:17" ht="16.5">
      <c r="B236" s="4" t="s">
        <v>52</v>
      </c>
      <c r="C236" s="4" t="s">
        <v>53</v>
      </c>
      <c r="D236" s="13">
        <v>695607691</v>
      </c>
      <c r="E236" s="13">
        <v>16757263</v>
      </c>
      <c r="F236" s="13">
        <f t="shared" si="15"/>
        <v>712364954</v>
      </c>
      <c r="G236" s="14">
        <f t="shared" si="16"/>
        <v>1.40377</v>
      </c>
      <c r="H236" s="13">
        <v>1000000</v>
      </c>
      <c r="I236" s="13">
        <f t="shared" si="17"/>
        <v>976476.65691848996</v>
      </c>
      <c r="J236" s="15">
        <v>724.8</v>
      </c>
      <c r="K236" s="13">
        <f t="shared" si="18"/>
        <v>982843</v>
      </c>
      <c r="L236" s="13">
        <f t="shared" si="19"/>
        <v>1380</v>
      </c>
      <c r="M236" s="13"/>
      <c r="N236" s="14"/>
      <c r="O236" s="13"/>
      <c r="P236" s="14"/>
      <c r="Q236" s="15"/>
    </row>
    <row r="237" spans="2:17" ht="16.5">
      <c r="B237" s="4" t="s">
        <v>280</v>
      </c>
      <c r="C237" s="4" t="s">
        <v>522</v>
      </c>
      <c r="D237" s="13">
        <v>43178665</v>
      </c>
      <c r="E237" s="13">
        <v>150045</v>
      </c>
      <c r="F237" s="13">
        <f t="shared" si="15"/>
        <v>43328710</v>
      </c>
      <c r="G237" s="14">
        <f t="shared" si="16"/>
        <v>1.73095</v>
      </c>
      <c r="H237" s="13">
        <v>75000</v>
      </c>
      <c r="I237" s="13">
        <f t="shared" si="17"/>
        <v>74740.279607250006</v>
      </c>
      <c r="J237" s="15">
        <v>440.04</v>
      </c>
      <c r="K237" s="13">
        <f t="shared" si="18"/>
        <v>98465</v>
      </c>
      <c r="L237" s="13">
        <f t="shared" si="19"/>
        <v>170</v>
      </c>
      <c r="M237" s="13"/>
      <c r="N237" s="14"/>
      <c r="O237" s="13"/>
      <c r="P237" s="14"/>
      <c r="Q237" s="15"/>
    </row>
    <row r="238" spans="2:17" ht="16.5">
      <c r="B238" s="4" t="s">
        <v>279</v>
      </c>
      <c r="C238" s="4" t="s">
        <v>521</v>
      </c>
      <c r="D238" s="13">
        <v>179584228</v>
      </c>
      <c r="E238" s="13">
        <v>6795476</v>
      </c>
      <c r="F238" s="13">
        <f t="shared" si="15"/>
        <v>186379704</v>
      </c>
      <c r="G238" s="14">
        <f t="shared" si="16"/>
        <v>0.81554000000000004</v>
      </c>
      <c r="H238" s="13">
        <v>152000</v>
      </c>
      <c r="I238" s="13">
        <f t="shared" si="17"/>
        <v>146458.01750295999</v>
      </c>
      <c r="J238" s="15">
        <v>1103.9000000000001</v>
      </c>
      <c r="K238" s="13">
        <f t="shared" si="18"/>
        <v>168837</v>
      </c>
      <c r="L238" s="13">
        <f t="shared" si="19"/>
        <v>138</v>
      </c>
      <c r="M238" s="13"/>
      <c r="N238" s="14"/>
      <c r="O238" s="13"/>
      <c r="P238" s="14"/>
      <c r="Q238" s="15"/>
    </row>
    <row r="239" spans="2:17" ht="16.5">
      <c r="B239" s="4" t="s">
        <v>272</v>
      </c>
      <c r="C239" s="4" t="s">
        <v>515</v>
      </c>
      <c r="D239" s="13">
        <v>1402326752</v>
      </c>
      <c r="E239" s="13">
        <v>27941885</v>
      </c>
      <c r="F239" s="13">
        <f t="shared" si="15"/>
        <v>1430268637</v>
      </c>
      <c r="G239" s="14">
        <f t="shared" si="16"/>
        <v>1.5117</v>
      </c>
      <c r="H239" s="13">
        <v>2162141.71</v>
      </c>
      <c r="I239" s="13">
        <f t="shared" si="17"/>
        <v>2119901.9624454998</v>
      </c>
      <c r="J239" s="15">
        <v>1713.99</v>
      </c>
      <c r="K239" s="13">
        <f t="shared" si="18"/>
        <v>834467</v>
      </c>
      <c r="L239" s="13">
        <f t="shared" si="19"/>
        <v>1261</v>
      </c>
      <c r="M239" s="13"/>
      <c r="N239" s="14"/>
      <c r="O239" s="13"/>
      <c r="P239" s="14"/>
      <c r="Q239" s="15"/>
    </row>
    <row r="240" spans="2:17" ht="16.5">
      <c r="B240" s="4" t="s">
        <v>274</v>
      </c>
      <c r="C240" s="4" t="s">
        <v>516</v>
      </c>
      <c r="D240" s="13">
        <v>511265786</v>
      </c>
      <c r="E240" s="13">
        <v>3513164</v>
      </c>
      <c r="F240" s="13">
        <f t="shared" si="15"/>
        <v>514778950</v>
      </c>
      <c r="G240" s="14">
        <f t="shared" si="16"/>
        <v>0.48565000000000003</v>
      </c>
      <c r="H240" s="13">
        <v>250000</v>
      </c>
      <c r="I240" s="13">
        <f t="shared" si="17"/>
        <v>248293.83190339999</v>
      </c>
      <c r="J240" s="15">
        <v>324.43</v>
      </c>
      <c r="K240" s="13">
        <f t="shared" si="18"/>
        <v>1586718</v>
      </c>
      <c r="L240" s="13">
        <f t="shared" si="19"/>
        <v>771</v>
      </c>
      <c r="M240" s="13"/>
      <c r="N240" s="14"/>
      <c r="O240" s="13"/>
      <c r="P240" s="14"/>
      <c r="Q240" s="15"/>
    </row>
    <row r="241" spans="2:17" ht="16.5">
      <c r="B241" s="4" t="s">
        <v>278</v>
      </c>
      <c r="C241" s="4" t="s">
        <v>520</v>
      </c>
      <c r="D241" s="13">
        <v>62586427</v>
      </c>
      <c r="E241" s="13">
        <v>3284050</v>
      </c>
      <c r="F241" s="13">
        <f t="shared" si="15"/>
        <v>65870477</v>
      </c>
      <c r="G241" s="14">
        <f t="shared" si="16"/>
        <v>1.4650000000000001</v>
      </c>
      <c r="H241" s="13">
        <v>96500</v>
      </c>
      <c r="I241" s="13">
        <f t="shared" si="17"/>
        <v>91688.866750000001</v>
      </c>
      <c r="J241" s="15">
        <v>91.23</v>
      </c>
      <c r="K241" s="13">
        <f t="shared" si="18"/>
        <v>722026</v>
      </c>
      <c r="L241" s="13">
        <f t="shared" si="19"/>
        <v>1058</v>
      </c>
      <c r="M241" s="13"/>
      <c r="N241" s="14"/>
      <c r="O241" s="13"/>
      <c r="P241" s="14"/>
      <c r="Q241" s="15"/>
    </row>
    <row r="242" spans="2:17" ht="16.5">
      <c r="B242" s="4" t="s">
        <v>273</v>
      </c>
      <c r="C242" s="4" t="s">
        <v>17</v>
      </c>
      <c r="D242" s="13">
        <v>65503105</v>
      </c>
      <c r="E242" s="13">
        <v>2251871</v>
      </c>
      <c r="F242" s="13">
        <f t="shared" si="15"/>
        <v>67754976</v>
      </c>
      <c r="G242" s="14">
        <f t="shared" si="16"/>
        <v>0.44277</v>
      </c>
      <c r="H242" s="13">
        <v>30000</v>
      </c>
      <c r="I242" s="13">
        <f t="shared" si="17"/>
        <v>29002.93907733</v>
      </c>
      <c r="J242" s="15">
        <v>47.23</v>
      </c>
      <c r="K242" s="13">
        <f t="shared" si="18"/>
        <v>1434575</v>
      </c>
      <c r="L242" s="13">
        <f t="shared" si="19"/>
        <v>635</v>
      </c>
      <c r="M242" s="13"/>
      <c r="N242" s="14"/>
      <c r="O242" s="13"/>
      <c r="P242" s="14"/>
      <c r="Q242" s="15"/>
    </row>
    <row r="243" spans="2:17" ht="16.5">
      <c r="B243" s="4" t="s">
        <v>271</v>
      </c>
      <c r="C243" s="4" t="s">
        <v>94</v>
      </c>
      <c r="D243" s="13">
        <v>127479601</v>
      </c>
      <c r="E243" s="13">
        <v>8062073</v>
      </c>
      <c r="F243" s="13">
        <f t="shared" si="15"/>
        <v>135541674</v>
      </c>
      <c r="G243" s="14">
        <f t="shared" si="16"/>
        <v>1.29112</v>
      </c>
      <c r="H243" s="13">
        <v>175000</v>
      </c>
      <c r="I243" s="13">
        <f t="shared" si="17"/>
        <v>164590.89630824002</v>
      </c>
      <c r="J243" s="15">
        <v>107.14</v>
      </c>
      <c r="K243" s="13">
        <f t="shared" si="18"/>
        <v>1265089</v>
      </c>
      <c r="L243" s="13">
        <f t="shared" si="19"/>
        <v>1633</v>
      </c>
      <c r="M243" s="13"/>
      <c r="N243" s="14"/>
      <c r="O243" s="13"/>
      <c r="P243" s="14"/>
      <c r="Q243" s="15"/>
    </row>
    <row r="244" spans="2:17" ht="16.5">
      <c r="B244" s="4" t="s">
        <v>275</v>
      </c>
      <c r="C244" s="4" t="s">
        <v>517</v>
      </c>
      <c r="D244" s="13">
        <v>283629327</v>
      </c>
      <c r="E244" s="13">
        <v>9701219</v>
      </c>
      <c r="F244" s="13">
        <f t="shared" si="15"/>
        <v>293330546</v>
      </c>
      <c r="G244" s="14">
        <f t="shared" si="16"/>
        <v>1.1960200000000001</v>
      </c>
      <c r="H244" s="13">
        <v>350830</v>
      </c>
      <c r="I244" s="13">
        <f t="shared" si="17"/>
        <v>339227.14805162</v>
      </c>
      <c r="J244" s="15">
        <v>441.11</v>
      </c>
      <c r="K244" s="13">
        <f t="shared" si="18"/>
        <v>664983</v>
      </c>
      <c r="L244" s="13">
        <f t="shared" si="19"/>
        <v>795</v>
      </c>
      <c r="M244" s="13"/>
      <c r="N244" s="14"/>
      <c r="O244" s="13"/>
      <c r="P244" s="14"/>
      <c r="Q244" s="15"/>
    </row>
    <row r="245" spans="2:17" ht="16.5">
      <c r="B245" s="4" t="s">
        <v>276</v>
      </c>
      <c r="C245" s="4" t="s">
        <v>518</v>
      </c>
      <c r="D245" s="13">
        <v>247876715</v>
      </c>
      <c r="E245" s="13">
        <v>19399349</v>
      </c>
      <c r="F245" s="13">
        <f t="shared" si="15"/>
        <v>267276064</v>
      </c>
      <c r="G245" s="14">
        <f t="shared" si="16"/>
        <v>1.4030400000000001</v>
      </c>
      <c r="H245" s="13">
        <v>375000</v>
      </c>
      <c r="I245" s="13">
        <f t="shared" si="17"/>
        <v>347781.93737904</v>
      </c>
      <c r="J245" s="15">
        <v>246.69</v>
      </c>
      <c r="K245" s="13">
        <f t="shared" si="18"/>
        <v>1083449</v>
      </c>
      <c r="L245" s="13">
        <f t="shared" si="19"/>
        <v>1520</v>
      </c>
      <c r="M245" s="13"/>
      <c r="N245" s="14"/>
      <c r="O245" s="13"/>
      <c r="P245" s="14"/>
      <c r="Q245" s="15"/>
    </row>
    <row r="246" spans="2:17" ht="16.5">
      <c r="B246" s="4" t="s">
        <v>54</v>
      </c>
      <c r="C246" s="4" t="s">
        <v>55</v>
      </c>
      <c r="D246" s="13">
        <v>740513073</v>
      </c>
      <c r="E246" s="13">
        <v>18608657</v>
      </c>
      <c r="F246" s="13">
        <f t="shared" si="15"/>
        <v>759121730</v>
      </c>
      <c r="G246" s="14">
        <f t="shared" si="16"/>
        <v>1.34782</v>
      </c>
      <c r="H246" s="13">
        <v>1023157</v>
      </c>
      <c r="I246" s="13">
        <f t="shared" si="17"/>
        <v>998075.87992225995</v>
      </c>
      <c r="J246" s="15">
        <v>1019.65</v>
      </c>
      <c r="K246" s="13">
        <f t="shared" si="18"/>
        <v>744492</v>
      </c>
      <c r="L246" s="13">
        <f t="shared" si="19"/>
        <v>1003</v>
      </c>
      <c r="M246" s="13"/>
      <c r="N246" s="14"/>
      <c r="O246" s="13"/>
      <c r="P246" s="14"/>
      <c r="Q246" s="15"/>
    </row>
    <row r="247" spans="2:17" ht="16.5">
      <c r="B247" s="4" t="s">
        <v>281</v>
      </c>
      <c r="C247" s="4" t="s">
        <v>523</v>
      </c>
      <c r="D247" s="13">
        <v>5798352887</v>
      </c>
      <c r="E247" s="13">
        <v>48170288</v>
      </c>
      <c r="F247" s="13">
        <f t="shared" si="15"/>
        <v>5846523175</v>
      </c>
      <c r="G247" s="14">
        <f t="shared" si="16"/>
        <v>2.0182899999999999</v>
      </c>
      <c r="H247" s="13">
        <v>11800000</v>
      </c>
      <c r="I247" s="13">
        <f t="shared" si="17"/>
        <v>11702778.389432481</v>
      </c>
      <c r="J247" s="15">
        <v>5705.5</v>
      </c>
      <c r="K247" s="13">
        <f t="shared" si="18"/>
        <v>1024717</v>
      </c>
      <c r="L247" s="13">
        <f t="shared" si="19"/>
        <v>2068</v>
      </c>
      <c r="M247" s="13"/>
      <c r="N247" s="14"/>
      <c r="O247" s="13"/>
      <c r="P247" s="14"/>
      <c r="Q247" s="15"/>
    </row>
    <row r="248" spans="2:17" ht="16.5">
      <c r="B248" s="4" t="s">
        <v>282</v>
      </c>
      <c r="C248" s="4" t="s">
        <v>524</v>
      </c>
      <c r="D248" s="13">
        <v>22935031648</v>
      </c>
      <c r="E248" s="13">
        <v>1905524</v>
      </c>
      <c r="F248" s="13">
        <f t="shared" si="15"/>
        <v>22936937172</v>
      </c>
      <c r="G248" s="14">
        <f t="shared" si="16"/>
        <v>1.99664</v>
      </c>
      <c r="H248" s="13">
        <v>45796721</v>
      </c>
      <c r="I248" s="13">
        <f t="shared" si="17"/>
        <v>45792916.354560643</v>
      </c>
      <c r="J248" s="15">
        <v>15248.77</v>
      </c>
      <c r="K248" s="13">
        <f t="shared" si="18"/>
        <v>1504183</v>
      </c>
      <c r="L248" s="13">
        <f t="shared" si="19"/>
        <v>3003</v>
      </c>
      <c r="M248" s="13"/>
      <c r="N248" s="14"/>
      <c r="O248" s="13"/>
      <c r="P248" s="14"/>
      <c r="Q248" s="15"/>
    </row>
    <row r="249" spans="2:17" ht="16.5">
      <c r="B249" s="4" t="s">
        <v>283</v>
      </c>
      <c r="C249" s="4" t="s">
        <v>525</v>
      </c>
      <c r="D249" s="13">
        <v>9496578869</v>
      </c>
      <c r="E249" s="13">
        <v>21381756</v>
      </c>
      <c r="F249" s="13">
        <f t="shared" si="15"/>
        <v>9517960625</v>
      </c>
      <c r="G249" s="14">
        <f t="shared" si="16"/>
        <v>2.03904</v>
      </c>
      <c r="H249" s="13">
        <v>19407523.890000001</v>
      </c>
      <c r="I249" s="13">
        <f t="shared" si="17"/>
        <v>19363925.634245761</v>
      </c>
      <c r="J249" s="15">
        <v>6775.33</v>
      </c>
      <c r="K249" s="13">
        <f t="shared" si="18"/>
        <v>1404797</v>
      </c>
      <c r="L249" s="13">
        <f t="shared" si="19"/>
        <v>2864</v>
      </c>
      <c r="M249" s="13"/>
      <c r="N249" s="14"/>
      <c r="O249" s="13"/>
      <c r="P249" s="14"/>
      <c r="Q249" s="15"/>
    </row>
    <row r="250" spans="2:17" ht="16.5">
      <c r="B250" s="4" t="s">
        <v>284</v>
      </c>
      <c r="C250" s="4" t="s">
        <v>526</v>
      </c>
      <c r="D250" s="13">
        <v>15281548008</v>
      </c>
      <c r="E250" s="13">
        <v>14785541</v>
      </c>
      <c r="F250" s="13">
        <f t="shared" si="15"/>
        <v>15296333549</v>
      </c>
      <c r="G250" s="14">
        <f t="shared" si="16"/>
        <v>1.9278999999999999</v>
      </c>
      <c r="H250" s="13">
        <v>29489775</v>
      </c>
      <c r="I250" s="13">
        <f t="shared" si="17"/>
        <v>29461269.955506101</v>
      </c>
      <c r="J250" s="15">
        <v>9819.27</v>
      </c>
      <c r="K250" s="13">
        <f t="shared" si="18"/>
        <v>1557787</v>
      </c>
      <c r="L250" s="13">
        <f t="shared" si="19"/>
        <v>3003</v>
      </c>
      <c r="M250" s="13"/>
      <c r="N250" s="14"/>
      <c r="O250" s="13"/>
      <c r="P250" s="14"/>
      <c r="Q250" s="15"/>
    </row>
    <row r="251" spans="2:17" ht="16.5">
      <c r="B251" s="4" t="s">
        <v>285</v>
      </c>
      <c r="C251" s="4" t="s">
        <v>527</v>
      </c>
      <c r="D251" s="13">
        <v>972363916</v>
      </c>
      <c r="E251" s="13">
        <v>14115953</v>
      </c>
      <c r="F251" s="13">
        <f t="shared" si="15"/>
        <v>986479869</v>
      </c>
      <c r="G251" s="14">
        <f t="shared" si="16"/>
        <v>2.1338599999999999</v>
      </c>
      <c r="H251" s="13">
        <v>2105012</v>
      </c>
      <c r="I251" s="13">
        <f t="shared" si="17"/>
        <v>2074890.53253142</v>
      </c>
      <c r="J251" s="15">
        <v>887.07</v>
      </c>
      <c r="K251" s="13">
        <f t="shared" si="18"/>
        <v>1112065</v>
      </c>
      <c r="L251" s="13">
        <f t="shared" si="19"/>
        <v>2373</v>
      </c>
      <c r="M251" s="13"/>
      <c r="N251" s="14"/>
      <c r="O251" s="13"/>
      <c r="P251" s="14"/>
      <c r="Q251" s="15"/>
    </row>
    <row r="252" spans="2:17" ht="16.5">
      <c r="B252" s="4" t="s">
        <v>286</v>
      </c>
      <c r="C252" s="4" t="s">
        <v>528</v>
      </c>
      <c r="D252" s="13">
        <v>1910263678</v>
      </c>
      <c r="E252" s="13">
        <v>7605177</v>
      </c>
      <c r="F252" s="13">
        <f t="shared" si="15"/>
        <v>1917868855</v>
      </c>
      <c r="G252" s="14">
        <f t="shared" si="16"/>
        <v>1.3126800000000001</v>
      </c>
      <c r="H252" s="13">
        <v>2517540</v>
      </c>
      <c r="I252" s="13">
        <f t="shared" si="17"/>
        <v>2507556.8362556398</v>
      </c>
      <c r="J252" s="15">
        <v>842.46</v>
      </c>
      <c r="K252" s="13">
        <f t="shared" si="18"/>
        <v>2276510</v>
      </c>
      <c r="L252" s="13">
        <f t="shared" si="19"/>
        <v>2988</v>
      </c>
      <c r="M252" s="13"/>
      <c r="N252" s="14"/>
      <c r="O252" s="13"/>
      <c r="P252" s="14"/>
      <c r="Q252" s="15"/>
    </row>
    <row r="253" spans="2:17" ht="16.5">
      <c r="B253" s="4" t="s">
        <v>287</v>
      </c>
      <c r="C253" s="4" t="s">
        <v>529</v>
      </c>
      <c r="D253" s="13">
        <v>2018713497</v>
      </c>
      <c r="E253" s="13">
        <v>28601513</v>
      </c>
      <c r="F253" s="13">
        <f t="shared" si="15"/>
        <v>2047315010</v>
      </c>
      <c r="G253" s="14">
        <f t="shared" si="16"/>
        <v>2.20581</v>
      </c>
      <c r="H253" s="13">
        <v>4515997</v>
      </c>
      <c r="I253" s="13">
        <f t="shared" si="17"/>
        <v>4452907.4966094699</v>
      </c>
      <c r="J253" s="15">
        <v>2181.62</v>
      </c>
      <c r="K253" s="13">
        <f t="shared" si="18"/>
        <v>938438</v>
      </c>
      <c r="L253" s="13">
        <f t="shared" si="19"/>
        <v>2070</v>
      </c>
      <c r="M253" s="13"/>
      <c r="N253" s="14"/>
      <c r="O253" s="13"/>
      <c r="P253" s="14"/>
      <c r="Q253" s="15"/>
    </row>
    <row r="254" spans="2:17" ht="16.5">
      <c r="B254" s="4" t="s">
        <v>288</v>
      </c>
      <c r="C254" s="4" t="s">
        <v>530</v>
      </c>
      <c r="D254" s="13">
        <v>1778542947</v>
      </c>
      <c r="E254" s="13">
        <v>27981866</v>
      </c>
      <c r="F254" s="13">
        <f t="shared" si="15"/>
        <v>1806524813</v>
      </c>
      <c r="G254" s="14">
        <f t="shared" si="16"/>
        <v>2.15259</v>
      </c>
      <c r="H254" s="13">
        <v>3888716</v>
      </c>
      <c r="I254" s="13">
        <f t="shared" si="17"/>
        <v>3828482.51506706</v>
      </c>
      <c r="J254" s="15">
        <v>1306.9000000000001</v>
      </c>
      <c r="K254" s="13">
        <f t="shared" si="18"/>
        <v>1382298</v>
      </c>
      <c r="L254" s="13">
        <f t="shared" si="19"/>
        <v>2976</v>
      </c>
      <c r="M254" s="13"/>
      <c r="N254" s="14"/>
      <c r="O254" s="13"/>
      <c r="P254" s="14"/>
      <c r="Q254" s="15"/>
    </row>
    <row r="255" spans="2:17" ht="16.5">
      <c r="B255" s="4" t="s">
        <v>290</v>
      </c>
      <c r="C255" s="4" t="s">
        <v>289</v>
      </c>
      <c r="D255" s="13">
        <v>679761338</v>
      </c>
      <c r="E255" s="13">
        <v>56635059</v>
      </c>
      <c r="F255" s="13">
        <f t="shared" si="15"/>
        <v>736396397</v>
      </c>
      <c r="G255" s="14">
        <f t="shared" si="16"/>
        <v>1.35389</v>
      </c>
      <c r="H255" s="13">
        <v>997000</v>
      </c>
      <c r="I255" s="13">
        <f t="shared" si="17"/>
        <v>920322.35997048998</v>
      </c>
      <c r="J255" s="15">
        <v>505.21</v>
      </c>
      <c r="K255" s="13">
        <f t="shared" si="18"/>
        <v>1457605</v>
      </c>
      <c r="L255" s="13">
        <f t="shared" si="19"/>
        <v>1973</v>
      </c>
      <c r="M255" s="13"/>
      <c r="N255" s="14"/>
      <c r="O255" s="13"/>
      <c r="P255" s="14"/>
      <c r="Q255" s="15"/>
    </row>
    <row r="256" spans="2:17" ht="16.5">
      <c r="B256" s="4" t="s">
        <v>293</v>
      </c>
      <c r="C256" s="4" t="s">
        <v>531</v>
      </c>
      <c r="D256" s="13">
        <v>111463702</v>
      </c>
      <c r="E256" s="13">
        <v>103855</v>
      </c>
      <c r="F256" s="13">
        <f t="shared" si="15"/>
        <v>111567557</v>
      </c>
      <c r="G256" s="14">
        <f t="shared" si="16"/>
        <v>1.2279599999999999</v>
      </c>
      <c r="H256" s="13">
        <v>137000</v>
      </c>
      <c r="I256" s="13">
        <f t="shared" si="17"/>
        <v>136872.4702142</v>
      </c>
      <c r="J256" s="15">
        <v>32.369999999999997</v>
      </c>
      <c r="K256" s="13">
        <f t="shared" si="18"/>
        <v>3446634</v>
      </c>
      <c r="L256" s="13">
        <f t="shared" si="19"/>
        <v>4232</v>
      </c>
      <c r="M256" s="13"/>
      <c r="N256" s="14"/>
      <c r="O256" s="13"/>
      <c r="P256" s="14"/>
      <c r="Q256" s="15"/>
    </row>
    <row r="257" spans="2:17" ht="16.5">
      <c r="B257" s="4" t="s">
        <v>292</v>
      </c>
      <c r="C257" s="4" t="s">
        <v>291</v>
      </c>
      <c r="D257" s="13">
        <v>5236562103</v>
      </c>
      <c r="E257" s="13">
        <v>414420</v>
      </c>
      <c r="F257" s="13">
        <f t="shared" si="15"/>
        <v>5236976523</v>
      </c>
      <c r="G257" s="14">
        <f t="shared" si="16"/>
        <v>2.2088700000000001</v>
      </c>
      <c r="H257" s="13">
        <v>11567804</v>
      </c>
      <c r="I257" s="13">
        <f t="shared" si="17"/>
        <v>11566888.6000946</v>
      </c>
      <c r="J257" s="15">
        <v>5668.71</v>
      </c>
      <c r="K257" s="13">
        <f t="shared" si="18"/>
        <v>923839</v>
      </c>
      <c r="L257" s="13">
        <f t="shared" si="19"/>
        <v>2041</v>
      </c>
      <c r="M257" s="13"/>
      <c r="N257" s="14"/>
      <c r="O257" s="13"/>
      <c r="P257" s="14"/>
      <c r="Q257" s="15"/>
    </row>
    <row r="258" spans="2:17" ht="16.5">
      <c r="B258" s="4" t="s">
        <v>294</v>
      </c>
      <c r="C258" s="4" t="s">
        <v>532</v>
      </c>
      <c r="D258" s="13">
        <v>1741781038</v>
      </c>
      <c r="E258" s="13">
        <v>0</v>
      </c>
      <c r="F258" s="13">
        <f t="shared" si="15"/>
        <v>1741781038</v>
      </c>
      <c r="G258" s="14">
        <f t="shared" si="16"/>
        <v>2.3539099999999999</v>
      </c>
      <c r="H258" s="13">
        <v>4100000</v>
      </c>
      <c r="I258" s="13">
        <f t="shared" si="17"/>
        <v>4100000</v>
      </c>
      <c r="J258" s="15">
        <v>1590.29</v>
      </c>
      <c r="K258" s="13">
        <f t="shared" si="18"/>
        <v>1095260</v>
      </c>
      <c r="L258" s="13">
        <f t="shared" si="19"/>
        <v>2578</v>
      </c>
      <c r="M258" s="13"/>
      <c r="N258" s="14"/>
      <c r="O258" s="13"/>
      <c r="P258" s="14"/>
      <c r="Q258" s="15"/>
    </row>
    <row r="259" spans="2:17" ht="16.5">
      <c r="B259" s="4" t="s">
        <v>298</v>
      </c>
      <c r="C259" s="4" t="s">
        <v>535</v>
      </c>
      <c r="D259" s="13">
        <v>294328533</v>
      </c>
      <c r="E259" s="13">
        <v>0</v>
      </c>
      <c r="F259" s="13">
        <f t="shared" si="15"/>
        <v>294328533</v>
      </c>
      <c r="G259" s="14">
        <f t="shared" si="16"/>
        <v>2.49709</v>
      </c>
      <c r="H259" s="13">
        <v>734966</v>
      </c>
      <c r="I259" s="13">
        <f t="shared" si="17"/>
        <v>734966</v>
      </c>
      <c r="J259" s="15">
        <v>220</v>
      </c>
      <c r="K259" s="13">
        <f t="shared" si="18"/>
        <v>1337857</v>
      </c>
      <c r="L259" s="13">
        <f t="shared" si="19"/>
        <v>3341</v>
      </c>
      <c r="M259" s="13"/>
      <c r="N259" s="14"/>
      <c r="O259" s="13"/>
      <c r="P259" s="14"/>
      <c r="Q259" s="15"/>
    </row>
    <row r="260" spans="2:17" ht="16.5">
      <c r="B260" s="4" t="s">
        <v>295</v>
      </c>
      <c r="C260" s="4" t="s">
        <v>94</v>
      </c>
      <c r="D260" s="13">
        <v>1171898676</v>
      </c>
      <c r="E260" s="13">
        <v>0</v>
      </c>
      <c r="F260" s="13">
        <f t="shared" ref="F260:F297" si="20">D260+E260</f>
        <v>1171898676</v>
      </c>
      <c r="G260" s="14">
        <f t="shared" ref="G260:G297" si="21">ROUND((H260/F260)*1000,5)</f>
        <v>2.8471500000000001</v>
      </c>
      <c r="H260" s="13">
        <v>3336572</v>
      </c>
      <c r="I260" s="13">
        <f t="shared" ref="I260:I299" si="22">H260-(E260*G260)/1000</f>
        <v>3336572</v>
      </c>
      <c r="J260" s="15">
        <v>753.39</v>
      </c>
      <c r="K260" s="13">
        <f t="shared" ref="K260:K297" si="23">ROUND(F260/J260,0)</f>
        <v>1555501</v>
      </c>
      <c r="L260" s="13">
        <f t="shared" ref="L260:L297" si="24">ROUND(H260/J260,0)</f>
        <v>4429</v>
      </c>
      <c r="M260" s="13"/>
      <c r="N260" s="14"/>
      <c r="O260" s="13"/>
      <c r="P260" s="14"/>
      <c r="Q260" s="15"/>
    </row>
    <row r="261" spans="2:17" ht="16.5">
      <c r="B261" s="4" t="s">
        <v>296</v>
      </c>
      <c r="C261" s="4" t="s">
        <v>533</v>
      </c>
      <c r="D261" s="13">
        <v>221865762</v>
      </c>
      <c r="E261" s="13">
        <v>98005</v>
      </c>
      <c r="F261" s="13">
        <f t="shared" si="20"/>
        <v>221963767</v>
      </c>
      <c r="G261" s="14">
        <f t="shared" si="21"/>
        <v>3.2976200000000002</v>
      </c>
      <c r="H261" s="13">
        <v>731953</v>
      </c>
      <c r="I261" s="13">
        <f t="shared" si="22"/>
        <v>731629.81675190001</v>
      </c>
      <c r="J261" s="15">
        <v>264.60000000000002</v>
      </c>
      <c r="K261" s="13">
        <f t="shared" si="23"/>
        <v>838865</v>
      </c>
      <c r="L261" s="13">
        <f t="shared" si="24"/>
        <v>2766</v>
      </c>
      <c r="M261" s="13"/>
      <c r="N261" s="14"/>
      <c r="O261" s="13"/>
      <c r="P261" s="14"/>
      <c r="Q261" s="15"/>
    </row>
    <row r="262" spans="2:17" ht="16.5">
      <c r="B262" s="4" t="s">
        <v>297</v>
      </c>
      <c r="C262" s="4" t="s">
        <v>534</v>
      </c>
      <c r="D262" s="13">
        <v>454769311</v>
      </c>
      <c r="E262" s="13">
        <v>0</v>
      </c>
      <c r="F262" s="13">
        <f t="shared" si="20"/>
        <v>454769311</v>
      </c>
      <c r="G262" s="14">
        <f t="shared" si="21"/>
        <v>1.5062599999999999</v>
      </c>
      <c r="H262" s="13">
        <v>685000</v>
      </c>
      <c r="I262" s="13">
        <f t="shared" si="22"/>
        <v>685000</v>
      </c>
      <c r="J262" s="15">
        <v>248.47</v>
      </c>
      <c r="K262" s="13">
        <f t="shared" si="23"/>
        <v>1830279</v>
      </c>
      <c r="L262" s="13">
        <f t="shared" si="24"/>
        <v>2757</v>
      </c>
      <c r="M262" s="13"/>
      <c r="N262" s="14"/>
      <c r="O262" s="13"/>
      <c r="P262" s="14"/>
      <c r="Q262" s="15"/>
    </row>
    <row r="263" spans="2:17" ht="16.5">
      <c r="B263" s="4" t="s">
        <v>299</v>
      </c>
      <c r="C263" s="4" t="s">
        <v>536</v>
      </c>
      <c r="D263" s="13">
        <v>25668285708</v>
      </c>
      <c r="E263" s="13">
        <v>4442807</v>
      </c>
      <c r="F263" s="13">
        <f t="shared" si="20"/>
        <v>25672728515</v>
      </c>
      <c r="G263" s="14">
        <f t="shared" si="21"/>
        <v>1.3048900000000001</v>
      </c>
      <c r="H263" s="13">
        <v>33500000</v>
      </c>
      <c r="I263" s="13">
        <f t="shared" si="22"/>
        <v>33494202.625573769</v>
      </c>
      <c r="J263" s="15">
        <v>11568.36</v>
      </c>
      <c r="K263" s="13">
        <f t="shared" si="23"/>
        <v>2219219</v>
      </c>
      <c r="L263" s="13">
        <f t="shared" si="24"/>
        <v>2896</v>
      </c>
      <c r="M263" s="13"/>
      <c r="N263" s="14"/>
      <c r="O263" s="13"/>
      <c r="P263" s="14"/>
      <c r="Q263" s="15"/>
    </row>
    <row r="264" spans="2:17" ht="16.5">
      <c r="B264" s="4" t="s">
        <v>300</v>
      </c>
      <c r="C264" s="4" t="s">
        <v>537</v>
      </c>
      <c r="D264" s="13">
        <v>7857193316</v>
      </c>
      <c r="E264" s="13">
        <v>764888</v>
      </c>
      <c r="F264" s="13">
        <f t="shared" si="20"/>
        <v>7857958204</v>
      </c>
      <c r="G264" s="14">
        <f t="shared" si="21"/>
        <v>1.39985</v>
      </c>
      <c r="H264" s="13">
        <v>11000000</v>
      </c>
      <c r="I264" s="13">
        <f t="shared" si="22"/>
        <v>10998929.271533201</v>
      </c>
      <c r="J264" s="15">
        <v>4695.95</v>
      </c>
      <c r="K264" s="13">
        <f t="shared" si="23"/>
        <v>1673348</v>
      </c>
      <c r="L264" s="13">
        <f t="shared" si="24"/>
        <v>2342</v>
      </c>
      <c r="M264" s="13"/>
      <c r="N264" s="14"/>
      <c r="O264" s="13"/>
      <c r="P264" s="14"/>
      <c r="Q264" s="15"/>
    </row>
    <row r="265" spans="2:17" ht="16.5">
      <c r="B265" s="4" t="s">
        <v>301</v>
      </c>
      <c r="C265" s="4" t="s">
        <v>538</v>
      </c>
      <c r="D265" s="13">
        <v>6634550003</v>
      </c>
      <c r="E265" s="13">
        <v>320263</v>
      </c>
      <c r="F265" s="13">
        <f t="shared" si="20"/>
        <v>6634870266</v>
      </c>
      <c r="G265" s="14">
        <f t="shared" si="21"/>
        <v>1.0146999999999999</v>
      </c>
      <c r="H265" s="13">
        <v>6732383</v>
      </c>
      <c r="I265" s="13">
        <f t="shared" si="22"/>
        <v>6732058.0291339001</v>
      </c>
      <c r="J265" s="15">
        <v>2218.79</v>
      </c>
      <c r="K265" s="13">
        <f t="shared" si="23"/>
        <v>2990310</v>
      </c>
      <c r="L265" s="13">
        <f t="shared" si="24"/>
        <v>3034</v>
      </c>
      <c r="M265" s="13"/>
      <c r="N265" s="14"/>
      <c r="O265" s="13"/>
      <c r="P265" s="14"/>
      <c r="Q265" s="15"/>
    </row>
    <row r="266" spans="2:17" ht="16.5">
      <c r="B266" s="4" t="s">
        <v>302</v>
      </c>
      <c r="C266" s="4" t="s">
        <v>539</v>
      </c>
      <c r="D266" s="13">
        <v>4468360453</v>
      </c>
      <c r="E266" s="13">
        <v>238945</v>
      </c>
      <c r="F266" s="13">
        <f t="shared" si="20"/>
        <v>4468599398</v>
      </c>
      <c r="G266" s="14">
        <f t="shared" si="21"/>
        <v>1.70076</v>
      </c>
      <c r="H266" s="13">
        <v>7600000</v>
      </c>
      <c r="I266" s="13">
        <f t="shared" si="22"/>
        <v>7599593.6119018001</v>
      </c>
      <c r="J266" s="15">
        <v>3464.95</v>
      </c>
      <c r="K266" s="13">
        <f t="shared" si="23"/>
        <v>1289658</v>
      </c>
      <c r="L266" s="13">
        <f t="shared" si="24"/>
        <v>2193</v>
      </c>
      <c r="M266" s="13"/>
      <c r="N266" s="14"/>
      <c r="O266" s="13"/>
      <c r="P266" s="14"/>
      <c r="Q266" s="15"/>
    </row>
    <row r="267" spans="2:17" ht="16.5">
      <c r="B267" s="4" t="s">
        <v>303</v>
      </c>
      <c r="C267" s="4" t="s">
        <v>540</v>
      </c>
      <c r="D267" s="13">
        <v>2280963950</v>
      </c>
      <c r="E267" s="13">
        <v>129586</v>
      </c>
      <c r="F267" s="13">
        <f t="shared" si="20"/>
        <v>2281093536</v>
      </c>
      <c r="G267" s="14">
        <f t="shared" si="21"/>
        <v>1.98384</v>
      </c>
      <c r="H267" s="13">
        <v>4525317</v>
      </c>
      <c r="I267" s="13">
        <f t="shared" si="22"/>
        <v>4525059.9221097603</v>
      </c>
      <c r="J267" s="15">
        <v>1785.13</v>
      </c>
      <c r="K267" s="13">
        <f t="shared" si="23"/>
        <v>1277830</v>
      </c>
      <c r="L267" s="13">
        <f t="shared" si="24"/>
        <v>2535</v>
      </c>
      <c r="M267" s="13"/>
      <c r="N267" s="14"/>
      <c r="O267" s="13"/>
      <c r="P267" s="14"/>
      <c r="Q267" s="15"/>
    </row>
    <row r="268" spans="2:17" ht="16.5">
      <c r="B268" s="4" t="s">
        <v>304</v>
      </c>
      <c r="C268" s="4" t="s">
        <v>541</v>
      </c>
      <c r="D268" s="13">
        <v>1782869613</v>
      </c>
      <c r="E268" s="13">
        <v>4349620</v>
      </c>
      <c r="F268" s="13">
        <f t="shared" si="20"/>
        <v>1787219233</v>
      </c>
      <c r="G268" s="14">
        <f t="shared" si="21"/>
        <v>1.44828</v>
      </c>
      <c r="H268" s="13">
        <v>2588386</v>
      </c>
      <c r="I268" s="13">
        <f t="shared" si="22"/>
        <v>2582086.5323464</v>
      </c>
      <c r="J268" s="15">
        <v>1890.51</v>
      </c>
      <c r="K268" s="13">
        <f t="shared" si="23"/>
        <v>945364</v>
      </c>
      <c r="L268" s="13">
        <f t="shared" si="24"/>
        <v>1369</v>
      </c>
      <c r="M268" s="13"/>
      <c r="N268" s="14"/>
      <c r="O268" s="13"/>
      <c r="P268" s="14"/>
      <c r="Q268" s="15"/>
    </row>
    <row r="269" spans="2:17" ht="16.5">
      <c r="B269" s="4" t="s">
        <v>305</v>
      </c>
      <c r="C269" s="4" t="s">
        <v>542</v>
      </c>
      <c r="D269" s="13">
        <v>3162839923</v>
      </c>
      <c r="E269" s="13">
        <v>55715563</v>
      </c>
      <c r="F269" s="13">
        <f t="shared" si="20"/>
        <v>3218555486</v>
      </c>
      <c r="G269" s="14">
        <f t="shared" si="21"/>
        <v>1.6156299999999999</v>
      </c>
      <c r="H269" s="13">
        <v>5200000</v>
      </c>
      <c r="I269" s="13">
        <f t="shared" si="22"/>
        <v>5109984.2649503099</v>
      </c>
      <c r="J269" s="15">
        <v>1787.06</v>
      </c>
      <c r="K269" s="13">
        <f t="shared" si="23"/>
        <v>1801034</v>
      </c>
      <c r="L269" s="13">
        <f t="shared" si="24"/>
        <v>2910</v>
      </c>
      <c r="M269" s="13"/>
      <c r="N269" s="14"/>
      <c r="O269" s="13"/>
      <c r="P269" s="14"/>
      <c r="Q269" s="15"/>
    </row>
    <row r="270" spans="2:17" ht="16.5">
      <c r="B270" s="4" t="s">
        <v>307</v>
      </c>
      <c r="C270" s="4" t="s">
        <v>575</v>
      </c>
      <c r="D270" s="13">
        <v>252042377</v>
      </c>
      <c r="E270" s="13">
        <v>0</v>
      </c>
      <c r="F270" s="13">
        <f t="shared" si="20"/>
        <v>252042377</v>
      </c>
      <c r="G270" s="14">
        <f t="shared" si="21"/>
        <v>0.95676000000000005</v>
      </c>
      <c r="H270" s="13">
        <v>241145</v>
      </c>
      <c r="I270" s="13">
        <f t="shared" si="22"/>
        <v>241145</v>
      </c>
      <c r="J270" s="15">
        <v>80.400000000000006</v>
      </c>
      <c r="K270" s="13">
        <f t="shared" si="23"/>
        <v>3134855</v>
      </c>
      <c r="L270" s="13">
        <f t="shared" si="24"/>
        <v>2999</v>
      </c>
      <c r="M270" s="13"/>
      <c r="N270" s="14"/>
      <c r="O270" s="13"/>
      <c r="P270" s="14"/>
      <c r="Q270" s="15"/>
    </row>
    <row r="271" spans="2:17" ht="16.5">
      <c r="B271" s="4" t="s">
        <v>316</v>
      </c>
      <c r="C271" s="4" t="s">
        <v>550</v>
      </c>
      <c r="D271" s="13">
        <v>51374392</v>
      </c>
      <c r="E271" s="13">
        <v>0</v>
      </c>
      <c r="F271" s="13">
        <f t="shared" si="20"/>
        <v>51374392</v>
      </c>
      <c r="G271" s="14">
        <f t="shared" si="21"/>
        <v>2.5693700000000002</v>
      </c>
      <c r="H271" s="13">
        <v>132000</v>
      </c>
      <c r="I271" s="13">
        <f t="shared" si="22"/>
        <v>132000</v>
      </c>
      <c r="J271" s="15">
        <v>52.02</v>
      </c>
      <c r="K271" s="13">
        <f t="shared" si="23"/>
        <v>987589</v>
      </c>
      <c r="L271" s="13">
        <f t="shared" si="24"/>
        <v>2537</v>
      </c>
      <c r="M271" s="13"/>
      <c r="N271" s="14"/>
      <c r="O271" s="13"/>
      <c r="P271" s="14"/>
      <c r="Q271" s="15"/>
    </row>
    <row r="272" spans="2:17" ht="16.5">
      <c r="B272" s="4" t="s">
        <v>308</v>
      </c>
      <c r="C272" s="4" t="s">
        <v>544</v>
      </c>
      <c r="D272" s="13">
        <v>83619775</v>
      </c>
      <c r="E272" s="13">
        <v>155237</v>
      </c>
      <c r="F272" s="13">
        <f t="shared" si="20"/>
        <v>83775012</v>
      </c>
      <c r="G272" s="14">
        <f t="shared" si="21"/>
        <v>2.8268300000000002</v>
      </c>
      <c r="H272" s="13">
        <v>236818</v>
      </c>
      <c r="I272" s="13">
        <f t="shared" si="22"/>
        <v>236379.17139129</v>
      </c>
      <c r="J272" s="15">
        <v>200.33</v>
      </c>
      <c r="K272" s="13">
        <f t="shared" si="23"/>
        <v>418185</v>
      </c>
      <c r="L272" s="13">
        <f t="shared" si="24"/>
        <v>1182</v>
      </c>
      <c r="M272" s="13"/>
      <c r="N272" s="14"/>
      <c r="O272" s="13"/>
      <c r="P272" s="14"/>
      <c r="Q272" s="15"/>
    </row>
    <row r="273" spans="2:17" ht="16.5">
      <c r="B273" s="4" t="s">
        <v>306</v>
      </c>
      <c r="C273" s="4" t="s">
        <v>543</v>
      </c>
      <c r="D273" s="13">
        <v>2646802950</v>
      </c>
      <c r="E273" s="13">
        <v>0</v>
      </c>
      <c r="F273" s="13">
        <f t="shared" si="20"/>
        <v>2646802950</v>
      </c>
      <c r="G273" s="14">
        <f t="shared" si="21"/>
        <v>2.0024199999999999</v>
      </c>
      <c r="H273" s="13">
        <v>5300000</v>
      </c>
      <c r="I273" s="13">
        <f t="shared" si="22"/>
        <v>5300000</v>
      </c>
      <c r="J273" s="15">
        <v>2734.63</v>
      </c>
      <c r="K273" s="13">
        <f t="shared" si="23"/>
        <v>967883</v>
      </c>
      <c r="L273" s="13">
        <f t="shared" si="24"/>
        <v>1938</v>
      </c>
      <c r="M273" s="13"/>
      <c r="N273" s="14"/>
      <c r="O273" s="13"/>
      <c r="P273" s="14"/>
      <c r="Q273" s="15"/>
    </row>
    <row r="274" spans="2:17" ht="16.5">
      <c r="B274" s="4" t="s">
        <v>309</v>
      </c>
      <c r="C274" s="4" t="s">
        <v>545</v>
      </c>
      <c r="D274" s="13">
        <v>477197813</v>
      </c>
      <c r="E274" s="13">
        <v>0</v>
      </c>
      <c r="F274" s="13">
        <f t="shared" si="20"/>
        <v>477197813</v>
      </c>
      <c r="G274" s="14">
        <f t="shared" si="21"/>
        <v>2.0117400000000001</v>
      </c>
      <c r="H274" s="13">
        <v>960000</v>
      </c>
      <c r="I274" s="13">
        <f t="shared" si="22"/>
        <v>960000</v>
      </c>
      <c r="J274" s="15">
        <v>542.13</v>
      </c>
      <c r="K274" s="13">
        <f t="shared" si="23"/>
        <v>880228</v>
      </c>
      <c r="L274" s="13">
        <f t="shared" si="24"/>
        <v>1771</v>
      </c>
      <c r="M274" s="13"/>
      <c r="N274" s="14"/>
      <c r="O274" s="13"/>
      <c r="P274" s="14"/>
      <c r="Q274" s="15"/>
    </row>
    <row r="275" spans="2:17" ht="16.5">
      <c r="B275" s="4" t="s">
        <v>310</v>
      </c>
      <c r="C275" s="4" t="s">
        <v>546</v>
      </c>
      <c r="D275" s="13">
        <v>156349014</v>
      </c>
      <c r="E275" s="13">
        <v>0</v>
      </c>
      <c r="F275" s="13">
        <f t="shared" si="20"/>
        <v>156349014</v>
      </c>
      <c r="G275" s="14">
        <f>ROUND((H275/F275)*1000,5)</f>
        <v>2.8206099999999998</v>
      </c>
      <c r="H275" s="13">
        <v>441000</v>
      </c>
      <c r="I275" s="13">
        <f t="shared" si="22"/>
        <v>441000</v>
      </c>
      <c r="J275" s="15">
        <v>181.26</v>
      </c>
      <c r="K275" s="13">
        <f t="shared" si="23"/>
        <v>862568</v>
      </c>
      <c r="L275" s="13">
        <f t="shared" si="24"/>
        <v>2433</v>
      </c>
      <c r="M275" s="13"/>
      <c r="N275" s="14"/>
      <c r="O275" s="13"/>
      <c r="P275" s="14"/>
      <c r="Q275" s="15"/>
    </row>
    <row r="276" spans="2:17" ht="16.5">
      <c r="B276" s="4" t="s">
        <v>311</v>
      </c>
      <c r="C276" s="4" t="s">
        <v>115</v>
      </c>
      <c r="D276" s="13">
        <v>94902831</v>
      </c>
      <c r="E276" s="13">
        <v>0</v>
      </c>
      <c r="F276" s="13">
        <f t="shared" si="20"/>
        <v>94902831</v>
      </c>
      <c r="G276" s="14">
        <f t="shared" si="21"/>
        <v>1.8549500000000001</v>
      </c>
      <c r="H276" s="13">
        <v>176040</v>
      </c>
      <c r="I276" s="13">
        <f t="shared" si="22"/>
        <v>176040</v>
      </c>
      <c r="J276" s="15">
        <v>122.9</v>
      </c>
      <c r="K276" s="13">
        <f t="shared" si="23"/>
        <v>772196</v>
      </c>
      <c r="L276" s="13">
        <f t="shared" si="24"/>
        <v>1432</v>
      </c>
      <c r="M276" s="13"/>
      <c r="N276" s="14"/>
      <c r="O276" s="13"/>
      <c r="P276" s="14"/>
      <c r="Q276" s="15"/>
    </row>
    <row r="277" spans="2:17" ht="16.5">
      <c r="B277" s="4" t="s">
        <v>312</v>
      </c>
      <c r="C277" s="4" t="s">
        <v>547</v>
      </c>
      <c r="D277" s="13">
        <v>46437859</v>
      </c>
      <c r="E277" s="13">
        <v>0</v>
      </c>
      <c r="F277" s="13">
        <f t="shared" si="20"/>
        <v>46437859</v>
      </c>
      <c r="G277" s="14">
        <f t="shared" si="21"/>
        <v>2.36876</v>
      </c>
      <c r="H277" s="13">
        <v>110000</v>
      </c>
      <c r="I277" s="13">
        <f t="shared" si="22"/>
        <v>110000</v>
      </c>
      <c r="J277" s="15">
        <v>58.5</v>
      </c>
      <c r="K277" s="13">
        <f t="shared" si="23"/>
        <v>793810</v>
      </c>
      <c r="L277" s="13">
        <f t="shared" si="24"/>
        <v>1880</v>
      </c>
      <c r="M277" s="13"/>
      <c r="N277" s="14"/>
      <c r="O277" s="13"/>
      <c r="P277" s="14"/>
      <c r="Q277" s="15"/>
    </row>
    <row r="278" spans="2:17" ht="16.5">
      <c r="B278" s="4" t="s">
        <v>317</v>
      </c>
      <c r="C278" s="4" t="s">
        <v>551</v>
      </c>
      <c r="D278" s="13">
        <v>175917633</v>
      </c>
      <c r="E278" s="13">
        <v>0</v>
      </c>
      <c r="F278" s="13">
        <f t="shared" si="20"/>
        <v>175917633</v>
      </c>
      <c r="G278" s="14">
        <f t="shared" si="21"/>
        <v>2.2678099999999999</v>
      </c>
      <c r="H278" s="13">
        <v>398947</v>
      </c>
      <c r="I278" s="13">
        <f t="shared" si="22"/>
        <v>398947</v>
      </c>
      <c r="J278" s="15">
        <v>169.89</v>
      </c>
      <c r="K278" s="13">
        <f t="shared" si="23"/>
        <v>1035480</v>
      </c>
      <c r="L278" s="13">
        <f t="shared" si="24"/>
        <v>2348</v>
      </c>
      <c r="M278" s="13"/>
      <c r="N278" s="14"/>
      <c r="O278" s="13"/>
      <c r="P278" s="14"/>
      <c r="Q278" s="15"/>
    </row>
    <row r="279" spans="2:17" ht="16.5">
      <c r="B279" s="4" t="s">
        <v>313</v>
      </c>
      <c r="C279" s="4" t="s">
        <v>548</v>
      </c>
      <c r="D279" s="13">
        <v>145633123</v>
      </c>
      <c r="E279" s="13">
        <v>0</v>
      </c>
      <c r="F279" s="13">
        <f t="shared" si="20"/>
        <v>145633123</v>
      </c>
      <c r="G279" s="14">
        <f t="shared" si="21"/>
        <v>1.6231899999999999</v>
      </c>
      <c r="H279" s="13">
        <v>236390</v>
      </c>
      <c r="I279" s="13">
        <f t="shared" si="22"/>
        <v>236390</v>
      </c>
      <c r="J279" s="15">
        <v>80.510000000000005</v>
      </c>
      <c r="K279" s="13">
        <f t="shared" si="23"/>
        <v>1808882</v>
      </c>
      <c r="L279" s="13">
        <f t="shared" si="24"/>
        <v>2936</v>
      </c>
      <c r="M279" s="13"/>
      <c r="N279" s="14"/>
      <c r="O279" s="13"/>
      <c r="P279" s="14"/>
      <c r="Q279" s="15"/>
    </row>
    <row r="280" spans="2:17" ht="16.5">
      <c r="B280" s="4" t="s">
        <v>314</v>
      </c>
      <c r="C280" s="4" t="s">
        <v>549</v>
      </c>
      <c r="D280" s="13">
        <v>177971621</v>
      </c>
      <c r="E280" s="13">
        <v>65548</v>
      </c>
      <c r="F280" s="13">
        <f t="shared" si="20"/>
        <v>178037169</v>
      </c>
      <c r="G280" s="14">
        <f t="shared" si="21"/>
        <v>2.4405000000000001</v>
      </c>
      <c r="H280" s="13">
        <v>434500</v>
      </c>
      <c r="I280" s="13">
        <f t="shared" si="22"/>
        <v>434340.03010600002</v>
      </c>
      <c r="J280" s="15">
        <v>189.25</v>
      </c>
      <c r="K280" s="13">
        <f t="shared" si="23"/>
        <v>940751</v>
      </c>
      <c r="L280" s="13">
        <f t="shared" si="24"/>
        <v>2296</v>
      </c>
      <c r="M280" s="13"/>
      <c r="N280" s="14"/>
      <c r="O280" s="13"/>
      <c r="P280" s="14"/>
      <c r="Q280" s="15"/>
    </row>
    <row r="281" spans="2:17" ht="16.5">
      <c r="B281" s="4" t="s">
        <v>315</v>
      </c>
      <c r="C281" s="4" t="s">
        <v>576</v>
      </c>
      <c r="D281" s="13">
        <v>257615632</v>
      </c>
      <c r="E281" s="13">
        <v>0</v>
      </c>
      <c r="F281" s="13">
        <f t="shared" si="20"/>
        <v>257615632</v>
      </c>
      <c r="G281" s="14">
        <f t="shared" si="21"/>
        <v>1.56975</v>
      </c>
      <c r="H281" s="13">
        <v>404393</v>
      </c>
      <c r="I281" s="13">
        <f t="shared" si="22"/>
        <v>404393</v>
      </c>
      <c r="J281" s="15">
        <v>136.03</v>
      </c>
      <c r="K281" s="13">
        <f t="shared" si="23"/>
        <v>1893815</v>
      </c>
      <c r="L281" s="13">
        <f t="shared" si="24"/>
        <v>2973</v>
      </c>
      <c r="M281" s="13"/>
      <c r="N281" s="14"/>
      <c r="O281" s="13"/>
      <c r="P281" s="14"/>
      <c r="Q281" s="15"/>
    </row>
    <row r="282" spans="2:17" ht="16.5">
      <c r="B282" s="4" t="s">
        <v>318</v>
      </c>
      <c r="C282" s="4" t="s">
        <v>552</v>
      </c>
      <c r="D282" s="13">
        <v>178728717</v>
      </c>
      <c r="E282" s="13">
        <v>0</v>
      </c>
      <c r="F282" s="13">
        <f t="shared" si="20"/>
        <v>178728717</v>
      </c>
      <c r="G282" s="14">
        <f t="shared" si="21"/>
        <v>3.7319100000000001</v>
      </c>
      <c r="H282" s="13">
        <v>667000</v>
      </c>
      <c r="I282" s="13">
        <f t="shared" si="22"/>
        <v>667000</v>
      </c>
      <c r="J282" s="15">
        <v>145.47</v>
      </c>
      <c r="K282" s="13">
        <f t="shared" si="23"/>
        <v>1228629</v>
      </c>
      <c r="L282" s="13">
        <f t="shared" si="24"/>
        <v>4585</v>
      </c>
      <c r="M282" s="13"/>
      <c r="N282" s="14"/>
      <c r="O282" s="13"/>
      <c r="P282" s="14"/>
      <c r="Q282" s="15"/>
    </row>
    <row r="283" spans="2:17" ht="16.5">
      <c r="B283" s="4" t="s">
        <v>323</v>
      </c>
      <c r="C283" s="4" t="s">
        <v>556</v>
      </c>
      <c r="D283" s="13">
        <v>653062381</v>
      </c>
      <c r="E283" s="13">
        <v>0</v>
      </c>
      <c r="F283" s="13">
        <f t="shared" si="20"/>
        <v>653062381</v>
      </c>
      <c r="G283" s="14">
        <f t="shared" si="21"/>
        <v>1.4125799999999999</v>
      </c>
      <c r="H283" s="13">
        <v>922500</v>
      </c>
      <c r="I283" s="13">
        <f t="shared" si="22"/>
        <v>922500</v>
      </c>
      <c r="J283" s="15">
        <v>791.79</v>
      </c>
      <c r="K283" s="13">
        <f t="shared" si="23"/>
        <v>824792</v>
      </c>
      <c r="L283" s="13">
        <f t="shared" si="24"/>
        <v>1165</v>
      </c>
      <c r="M283" s="13"/>
      <c r="N283" s="14"/>
      <c r="O283" s="13"/>
      <c r="P283" s="14"/>
      <c r="Q283" s="15"/>
    </row>
    <row r="284" spans="2:17" ht="16.5">
      <c r="B284" s="4" t="s">
        <v>319</v>
      </c>
      <c r="C284" s="4" t="s">
        <v>553</v>
      </c>
      <c r="D284" s="13">
        <v>1339886548</v>
      </c>
      <c r="E284" s="13">
        <v>1420475</v>
      </c>
      <c r="F284" s="13">
        <f t="shared" si="20"/>
        <v>1341307023</v>
      </c>
      <c r="G284" s="14">
        <f t="shared" si="21"/>
        <v>2.3670900000000001</v>
      </c>
      <c r="H284" s="13">
        <v>3175000</v>
      </c>
      <c r="I284" s="13">
        <f t="shared" si="22"/>
        <v>3171637.6078322502</v>
      </c>
      <c r="J284" s="15">
        <v>1259.58</v>
      </c>
      <c r="K284" s="13">
        <f t="shared" si="23"/>
        <v>1064884</v>
      </c>
      <c r="L284" s="13">
        <f t="shared" si="24"/>
        <v>2521</v>
      </c>
      <c r="M284" s="13"/>
      <c r="N284" s="14"/>
      <c r="O284" s="13"/>
      <c r="P284" s="14"/>
      <c r="Q284" s="15"/>
    </row>
    <row r="285" spans="2:17" ht="16.5">
      <c r="B285" s="4" t="s">
        <v>320</v>
      </c>
      <c r="C285" s="4" t="s">
        <v>63</v>
      </c>
      <c r="D285" s="13">
        <v>7777477986</v>
      </c>
      <c r="E285" s="13">
        <v>0</v>
      </c>
      <c r="F285" s="13">
        <f t="shared" si="20"/>
        <v>7777477986</v>
      </c>
      <c r="G285" s="14">
        <f t="shared" si="21"/>
        <v>2.0435699999999999</v>
      </c>
      <c r="H285" s="13">
        <v>15893797</v>
      </c>
      <c r="I285" s="13">
        <f t="shared" si="22"/>
        <v>15893797</v>
      </c>
      <c r="J285" s="15">
        <v>15867.25</v>
      </c>
      <c r="K285" s="13">
        <f t="shared" si="23"/>
        <v>490159</v>
      </c>
      <c r="L285" s="13">
        <f t="shared" si="24"/>
        <v>1002</v>
      </c>
      <c r="M285" s="13"/>
      <c r="N285" s="14"/>
      <c r="O285" s="13"/>
      <c r="P285" s="14"/>
      <c r="Q285" s="15"/>
    </row>
    <row r="286" spans="2:17" ht="16.5">
      <c r="B286" s="4" t="s">
        <v>324</v>
      </c>
      <c r="C286" s="4" t="s">
        <v>564</v>
      </c>
      <c r="D286" s="13">
        <v>2510709201</v>
      </c>
      <c r="E286" s="13">
        <v>0</v>
      </c>
      <c r="F286" s="13">
        <f t="shared" si="20"/>
        <v>2510709201</v>
      </c>
      <c r="G286" s="14">
        <f t="shared" si="21"/>
        <v>1.7783800000000001</v>
      </c>
      <c r="H286" s="13">
        <v>4464999</v>
      </c>
      <c r="I286" s="13">
        <f t="shared" si="22"/>
        <v>4464999</v>
      </c>
      <c r="J286" s="15">
        <v>3273.86</v>
      </c>
      <c r="K286" s="13">
        <f t="shared" si="23"/>
        <v>766896</v>
      </c>
      <c r="L286" s="13">
        <f t="shared" si="24"/>
        <v>1364</v>
      </c>
      <c r="M286" s="13"/>
      <c r="N286" s="14"/>
      <c r="O286" s="13"/>
      <c r="P286" s="14"/>
      <c r="Q286" s="15"/>
    </row>
    <row r="287" spans="2:17" ht="16.5">
      <c r="B287" s="4" t="s">
        <v>331</v>
      </c>
      <c r="C287" s="4" t="s">
        <v>562</v>
      </c>
      <c r="D287" s="13">
        <v>2638042885</v>
      </c>
      <c r="E287" s="13">
        <v>23758</v>
      </c>
      <c r="F287" s="13">
        <f t="shared" si="20"/>
        <v>2638066643</v>
      </c>
      <c r="G287" s="14">
        <f t="shared" si="21"/>
        <v>1.4803299999999999</v>
      </c>
      <c r="H287" s="13">
        <v>3905205</v>
      </c>
      <c r="I287" s="13">
        <f t="shared" si="22"/>
        <v>3905169.83031986</v>
      </c>
      <c r="J287" s="15">
        <v>3697.5</v>
      </c>
      <c r="K287" s="13">
        <f t="shared" si="23"/>
        <v>713473</v>
      </c>
      <c r="L287" s="13">
        <f t="shared" si="24"/>
        <v>1056</v>
      </c>
      <c r="M287" s="13"/>
      <c r="N287" s="14"/>
      <c r="O287" s="13"/>
      <c r="P287" s="14"/>
      <c r="Q287" s="15"/>
    </row>
    <row r="288" spans="2:17" ht="16.5">
      <c r="B288" s="4" t="s">
        <v>321</v>
      </c>
      <c r="C288" s="4" t="s">
        <v>554</v>
      </c>
      <c r="D288" s="13">
        <v>286483176</v>
      </c>
      <c r="E288" s="13">
        <v>0</v>
      </c>
      <c r="F288" s="13">
        <f t="shared" si="20"/>
        <v>286483176</v>
      </c>
      <c r="G288" s="14">
        <f t="shared" si="21"/>
        <v>1.4486000000000001</v>
      </c>
      <c r="H288" s="13">
        <v>415000</v>
      </c>
      <c r="I288" s="13">
        <f t="shared" si="22"/>
        <v>415000</v>
      </c>
      <c r="J288" s="15">
        <v>855.25</v>
      </c>
      <c r="K288" s="13">
        <f t="shared" si="23"/>
        <v>334970</v>
      </c>
      <c r="L288" s="13">
        <f t="shared" si="24"/>
        <v>485</v>
      </c>
      <c r="M288" s="13"/>
      <c r="N288" s="14"/>
      <c r="O288" s="13"/>
      <c r="P288" s="14"/>
      <c r="Q288" s="15"/>
    </row>
    <row r="289" spans="2:18" ht="16.5">
      <c r="B289" s="4" t="s">
        <v>325</v>
      </c>
      <c r="C289" s="4" t="s">
        <v>557</v>
      </c>
      <c r="D289" s="13">
        <v>1305088527</v>
      </c>
      <c r="E289" s="13">
        <v>0</v>
      </c>
      <c r="F289" s="13">
        <f t="shared" si="20"/>
        <v>1305088527</v>
      </c>
      <c r="G289" s="14">
        <f t="shared" si="21"/>
        <v>1.5324599999999999</v>
      </c>
      <c r="H289" s="13">
        <v>2000000</v>
      </c>
      <c r="I289" s="13">
        <f t="shared" si="22"/>
        <v>2000000</v>
      </c>
      <c r="J289" s="15">
        <v>3567.94</v>
      </c>
      <c r="K289" s="13">
        <f t="shared" si="23"/>
        <v>365782</v>
      </c>
      <c r="L289" s="13">
        <f t="shared" si="24"/>
        <v>561</v>
      </c>
      <c r="M289" s="13"/>
      <c r="N289" s="14"/>
      <c r="O289" s="13"/>
      <c r="P289" s="14"/>
      <c r="Q289" s="15"/>
    </row>
    <row r="290" spans="2:18" ht="16.5">
      <c r="B290" s="4" t="s">
        <v>322</v>
      </c>
      <c r="C290" s="4" t="s">
        <v>555</v>
      </c>
      <c r="D290" s="13">
        <v>2160829406</v>
      </c>
      <c r="E290" s="13">
        <v>0</v>
      </c>
      <c r="F290" s="13">
        <f t="shared" si="20"/>
        <v>2160829406</v>
      </c>
      <c r="G290" s="14">
        <f t="shared" si="21"/>
        <v>1.5734699999999999</v>
      </c>
      <c r="H290" s="13">
        <v>3400000</v>
      </c>
      <c r="I290" s="13">
        <f t="shared" si="22"/>
        <v>3400000</v>
      </c>
      <c r="J290" s="15">
        <v>6665.23</v>
      </c>
      <c r="K290" s="13">
        <f t="shared" si="23"/>
        <v>324194</v>
      </c>
      <c r="L290" s="13">
        <f t="shared" si="24"/>
        <v>510</v>
      </c>
      <c r="M290" s="13"/>
      <c r="N290" s="14"/>
      <c r="O290" s="13"/>
      <c r="P290" s="14"/>
      <c r="Q290" s="15"/>
    </row>
    <row r="291" spans="2:18" ht="16.5">
      <c r="B291" s="4" t="s">
        <v>56</v>
      </c>
      <c r="C291" s="4" t="s">
        <v>57</v>
      </c>
      <c r="D291" s="13">
        <v>904960536</v>
      </c>
      <c r="E291" s="13">
        <v>0</v>
      </c>
      <c r="F291" s="13">
        <f t="shared" si="20"/>
        <v>904960536</v>
      </c>
      <c r="G291" s="14">
        <f t="shared" si="21"/>
        <v>1.6133299999999999</v>
      </c>
      <c r="H291" s="13">
        <v>1460000</v>
      </c>
      <c r="I291" s="13">
        <f t="shared" si="22"/>
        <v>1460000</v>
      </c>
      <c r="J291" s="15">
        <v>4292.82</v>
      </c>
      <c r="K291" s="13">
        <f t="shared" si="23"/>
        <v>210808</v>
      </c>
      <c r="L291" s="13">
        <f t="shared" si="24"/>
        <v>340</v>
      </c>
      <c r="M291" s="13"/>
      <c r="N291" s="14"/>
      <c r="O291" s="13"/>
      <c r="P291" s="14"/>
      <c r="Q291" s="15"/>
    </row>
    <row r="292" spans="2:18" ht="16.5">
      <c r="B292" s="4" t="s">
        <v>332</v>
      </c>
      <c r="C292" s="4" t="s">
        <v>563</v>
      </c>
      <c r="D292" s="13">
        <v>791159382</v>
      </c>
      <c r="E292" s="13">
        <v>154151</v>
      </c>
      <c r="F292" s="13">
        <f t="shared" si="20"/>
        <v>791313533</v>
      </c>
      <c r="G292" s="14">
        <f t="shared" si="21"/>
        <v>1.7060200000000001</v>
      </c>
      <c r="H292" s="13">
        <v>1350000</v>
      </c>
      <c r="I292" s="13">
        <f t="shared" si="22"/>
        <v>1349737.0153109799</v>
      </c>
      <c r="J292" s="15">
        <v>1092.2</v>
      </c>
      <c r="K292" s="13">
        <f t="shared" si="23"/>
        <v>724513</v>
      </c>
      <c r="L292" s="13">
        <f t="shared" si="24"/>
        <v>1236</v>
      </c>
      <c r="M292" s="13"/>
      <c r="N292" s="14"/>
      <c r="O292" s="13"/>
      <c r="P292" s="14"/>
      <c r="Q292" s="15"/>
    </row>
    <row r="293" spans="2:18" ht="16.5">
      <c r="B293" s="4" t="s">
        <v>326</v>
      </c>
      <c r="C293" s="4" t="s">
        <v>558</v>
      </c>
      <c r="D293" s="13">
        <v>502914468</v>
      </c>
      <c r="E293" s="13">
        <v>0</v>
      </c>
      <c r="F293" s="13">
        <f t="shared" si="20"/>
        <v>502914468</v>
      </c>
      <c r="G293" s="14">
        <f t="shared" si="21"/>
        <v>1.51119</v>
      </c>
      <c r="H293" s="13">
        <v>760000</v>
      </c>
      <c r="I293" s="13">
        <f t="shared" si="22"/>
        <v>760000</v>
      </c>
      <c r="J293" s="15">
        <v>1450.55</v>
      </c>
      <c r="K293" s="13">
        <f t="shared" si="23"/>
        <v>346706</v>
      </c>
      <c r="L293" s="13">
        <f t="shared" si="24"/>
        <v>524</v>
      </c>
      <c r="M293" s="13"/>
      <c r="N293" s="14"/>
      <c r="O293" s="13"/>
      <c r="P293" s="14"/>
      <c r="Q293" s="15"/>
    </row>
    <row r="294" spans="2:18" ht="16.5">
      <c r="B294" s="4" t="s">
        <v>327</v>
      </c>
      <c r="C294" s="4" t="s">
        <v>559</v>
      </c>
      <c r="D294" s="13">
        <v>700625895</v>
      </c>
      <c r="E294" s="13">
        <v>0</v>
      </c>
      <c r="F294" s="13">
        <f t="shared" si="20"/>
        <v>700625895</v>
      </c>
      <c r="G294" s="14">
        <f t="shared" si="21"/>
        <v>1.85548</v>
      </c>
      <c r="H294" s="13">
        <v>1300000</v>
      </c>
      <c r="I294" s="13">
        <f t="shared" si="22"/>
        <v>1300000</v>
      </c>
      <c r="J294" s="15">
        <v>1271.32</v>
      </c>
      <c r="K294" s="13">
        <f t="shared" si="23"/>
        <v>551101</v>
      </c>
      <c r="L294" s="13">
        <f t="shared" si="24"/>
        <v>1023</v>
      </c>
      <c r="M294" s="13"/>
      <c r="N294" s="14"/>
      <c r="O294" s="13"/>
      <c r="P294" s="14"/>
      <c r="Q294" s="15"/>
    </row>
    <row r="295" spans="2:18" ht="16.5">
      <c r="B295" s="4" t="s">
        <v>328</v>
      </c>
      <c r="C295" s="4" t="s">
        <v>560</v>
      </c>
      <c r="D295" s="13">
        <v>1000257432</v>
      </c>
      <c r="E295" s="13">
        <v>0</v>
      </c>
      <c r="F295" s="13">
        <f t="shared" si="20"/>
        <v>1000257432</v>
      </c>
      <c r="G295" s="14">
        <f t="shared" si="21"/>
        <v>1.52461</v>
      </c>
      <c r="H295" s="13">
        <v>1525000</v>
      </c>
      <c r="I295" s="13">
        <f t="shared" si="22"/>
        <v>1525000</v>
      </c>
      <c r="J295" s="15">
        <v>3268.81</v>
      </c>
      <c r="K295" s="13">
        <f t="shared" si="23"/>
        <v>306000</v>
      </c>
      <c r="L295" s="13">
        <f t="shared" si="24"/>
        <v>467</v>
      </c>
      <c r="M295" s="13"/>
      <c r="N295" s="14"/>
      <c r="O295" s="13"/>
      <c r="P295" s="14"/>
      <c r="Q295" s="15"/>
    </row>
    <row r="296" spans="2:18" ht="16.5">
      <c r="B296" s="4" t="s">
        <v>329</v>
      </c>
      <c r="C296" s="4" t="s">
        <v>565</v>
      </c>
      <c r="D296" s="13">
        <v>4739473574</v>
      </c>
      <c r="E296" s="13">
        <v>460624</v>
      </c>
      <c r="F296" s="13">
        <f t="shared" si="20"/>
        <v>4739934198</v>
      </c>
      <c r="G296" s="14">
        <f t="shared" si="21"/>
        <v>1.4559800000000001</v>
      </c>
      <c r="H296" s="13">
        <v>6901236</v>
      </c>
      <c r="I296" s="13">
        <f t="shared" si="22"/>
        <v>6900565.3406684799</v>
      </c>
      <c r="J296" s="15">
        <v>5347.88</v>
      </c>
      <c r="K296" s="13">
        <f t="shared" si="23"/>
        <v>886320</v>
      </c>
      <c r="L296" s="13">
        <f t="shared" si="24"/>
        <v>1290</v>
      </c>
      <c r="M296" s="13"/>
      <c r="N296" s="14"/>
      <c r="O296" s="13"/>
      <c r="P296" s="14"/>
      <c r="Q296" s="15"/>
    </row>
    <row r="297" spans="2:18" ht="16.5">
      <c r="B297" s="4" t="s">
        <v>330</v>
      </c>
      <c r="C297" s="4" t="s">
        <v>561</v>
      </c>
      <c r="D297" s="13">
        <v>214814065</v>
      </c>
      <c r="E297" s="13">
        <v>1200529</v>
      </c>
      <c r="F297" s="13">
        <f t="shared" si="20"/>
        <v>216014594</v>
      </c>
      <c r="G297" s="14">
        <f t="shared" si="21"/>
        <v>1.5276700000000001</v>
      </c>
      <c r="H297" s="13">
        <v>330000</v>
      </c>
      <c r="I297" s="13">
        <f t="shared" si="22"/>
        <v>328165.98786256998</v>
      </c>
      <c r="J297" s="15">
        <v>864.4</v>
      </c>
      <c r="K297" s="13">
        <f t="shared" si="23"/>
        <v>249901</v>
      </c>
      <c r="L297" s="13">
        <f t="shared" si="24"/>
        <v>382</v>
      </c>
      <c r="M297" s="13"/>
      <c r="N297" s="14"/>
      <c r="O297" s="13"/>
      <c r="P297" s="14"/>
      <c r="Q297" s="15"/>
    </row>
    <row r="298" spans="2:18" ht="16.5">
      <c r="B298" s="78" t="s">
        <v>577</v>
      </c>
      <c r="C298" s="79" t="s">
        <v>64</v>
      </c>
      <c r="D298" s="80">
        <f>SUBTOTAL(109,D3:D297)</f>
        <v>1960160414091</v>
      </c>
      <c r="E298" s="81">
        <f>SUBTOTAL(109,E3:E297)</f>
        <v>3510571178</v>
      </c>
      <c r="F298" s="81">
        <f>SUBTOTAL(109,F3:F297)</f>
        <v>1963670985269</v>
      </c>
      <c r="G298" s="82">
        <f>ROUND(H298/(F298/1000),4)</f>
        <v>1.298</v>
      </c>
      <c r="H298" s="83">
        <f>SUM(H3:H297)</f>
        <v>2548753872.3899999</v>
      </c>
      <c r="I298" s="84">
        <f t="shared" si="22"/>
        <v>2544197151.0009561</v>
      </c>
      <c r="J298" s="81">
        <f>SUBTOTAL(109,J3:J297)</f>
        <v>1103576.4599999995</v>
      </c>
      <c r="K298" s="83">
        <f>ROUND(F298/J298,0)</f>
        <v>1779370</v>
      </c>
      <c r="L298" s="83">
        <f>ROUND(H298/J298,0)</f>
        <v>2310</v>
      </c>
      <c r="M298" s="10"/>
      <c r="N298" s="4"/>
      <c r="O298" s="4"/>
      <c r="P298" s="4"/>
      <c r="Q298" s="14"/>
      <c r="R298" s="14"/>
    </row>
    <row r="299" spans="2:18" ht="16.5">
      <c r="B299" s="78" t="s">
        <v>597</v>
      </c>
      <c r="C299" s="85" t="s">
        <v>598</v>
      </c>
      <c r="D299" s="83">
        <f>SUMIF($H$3:$H$297,"&gt;0",D3:D297)</f>
        <v>1932367040142</v>
      </c>
      <c r="E299" s="83">
        <f>SUMIF($H$3:$H$297,"&gt;0",E3:E297)</f>
        <v>3449212157</v>
      </c>
      <c r="F299" s="83">
        <f>SUMIF($H$3:$H$297,"&gt;0",F3:F297)</f>
        <v>1935816252299</v>
      </c>
      <c r="G299" s="82">
        <f>ROUND(H299/(F299/1000),4)</f>
        <v>1.3166</v>
      </c>
      <c r="H299" s="83">
        <f>H298</f>
        <v>2548753872.3899999</v>
      </c>
      <c r="I299" s="84">
        <f t="shared" si="22"/>
        <v>2544212639.6640935</v>
      </c>
      <c r="J299" s="83">
        <f>SUMIF($H$3:$H$297,"&gt;0",J3:J297)</f>
        <v>1073741.97</v>
      </c>
      <c r="K299" s="83">
        <f>ROUND(F299/J299,0)</f>
        <v>1802869</v>
      </c>
      <c r="L299" s="83">
        <f>ROUND(H299/J299,0)</f>
        <v>2374</v>
      </c>
    </row>
    <row r="300" spans="2:18" s="4" customFormat="1" ht="16.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1"/>
    </row>
    <row r="301" spans="2:18" s="4" customFormat="1" ht="16.5">
      <c r="F301" s="8"/>
      <c r="L301" s="6"/>
      <c r="M301" s="6"/>
      <c r="N301" s="19"/>
    </row>
    <row r="302" spans="2:18" ht="16.5">
      <c r="B302" s="7"/>
      <c r="C302" s="4"/>
      <c r="D302" s="4"/>
      <c r="E302" s="4"/>
      <c r="F302" s="8"/>
      <c r="G302" s="4"/>
      <c r="H302" s="4"/>
      <c r="I302" s="4"/>
      <c r="J302" s="4"/>
      <c r="K302" s="4"/>
      <c r="L302" s="6"/>
    </row>
    <row r="303" spans="2:18" ht="16.5">
      <c r="C303" s="4"/>
      <c r="D303" s="16"/>
      <c r="E303" s="16"/>
      <c r="F303" s="16"/>
      <c r="G303" s="15"/>
      <c r="H303" s="4"/>
      <c r="I303" s="4"/>
      <c r="J303" s="16"/>
      <c r="K303" s="13"/>
      <c r="L303" s="13"/>
      <c r="M303" s="12"/>
    </row>
    <row r="304" spans="2:18" ht="16.5">
      <c r="D304" s="4"/>
      <c r="E304" s="4"/>
      <c r="F304" s="4"/>
      <c r="G304" s="15"/>
      <c r="H304" s="4"/>
      <c r="I304" s="4"/>
      <c r="J304" s="4"/>
      <c r="K304" s="13"/>
      <c r="L304" s="13"/>
      <c r="M304" s="5"/>
    </row>
    <row r="305" spans="4:13" ht="16.5">
      <c r="D305" s="4"/>
      <c r="E305" s="9"/>
      <c r="F305" s="9"/>
      <c r="G305" s="9"/>
      <c r="H305" s="9"/>
      <c r="I305" s="9"/>
      <c r="J305" s="9"/>
      <c r="K305" s="5"/>
      <c r="L305" s="5"/>
      <c r="M305" s="5"/>
    </row>
    <row r="306" spans="4:13" ht="16.5">
      <c r="D306" s="4"/>
      <c r="E306" s="4"/>
      <c r="F306" s="4"/>
      <c r="G306" s="4"/>
      <c r="H306" s="4"/>
      <c r="I306" s="4"/>
      <c r="J306" s="4"/>
      <c r="K306" s="5"/>
      <c r="L306" s="5"/>
    </row>
  </sheetData>
  <phoneticPr fontId="0" type="noConversion"/>
  <pageMargins left="0.9" right="0.9" top="0.68" bottom="0.81" header="0.5" footer="0.5"/>
  <pageSetup scale="67" fitToHeight="8" orientation="landscape" horizontalDpi="1200" verticalDpi="1200" r:id="rId1"/>
  <headerFooter differentFirst="1">
    <oddFooter>&amp;Rp.&amp;P│</oddFooter>
  </headerFooter>
  <rowBreaks count="1" manualBreakCount="1">
    <brk id="261" min="1" max="10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F12D-7DA1-4FF5-BD88-F060A3356070}">
  <sheetPr>
    <outlinePr summaryBelow="0" summaryRight="0"/>
  </sheetPr>
  <dimension ref="A1:X304"/>
  <sheetViews>
    <sheetView workbookViewId="0">
      <pane ySplit="3" topLeftCell="A4" activePane="bottomLeft" state="frozenSplit"/>
      <selection pane="bottomLeft" activeCell="I279" sqref="I279"/>
    </sheetView>
  </sheetViews>
  <sheetFormatPr defaultColWidth="9.1640625" defaultRowHeight="12.75"/>
  <cols>
    <col min="1" max="1" width="18.83203125" style="22" bestFit="1" customWidth="1"/>
    <col min="2" max="2" width="55.1640625" style="22" bestFit="1" customWidth="1"/>
    <col min="3" max="3" width="4.5" style="22" customWidth="1"/>
    <col min="4" max="4" width="1.5" style="22" customWidth="1"/>
    <col min="5" max="5" width="12.5" style="22" bestFit="1" customWidth="1"/>
    <col min="6" max="6" width="8.6640625" style="22" bestFit="1" customWidth="1"/>
    <col min="7" max="7" width="21.6640625" style="22" bestFit="1" customWidth="1"/>
    <col min="8" max="8" width="21.1640625" style="22" bestFit="1" customWidth="1"/>
    <col min="9" max="9" width="0.5" style="22" customWidth="1"/>
    <col min="10" max="10" width="25.33203125" style="22" bestFit="1" customWidth="1"/>
    <col min="11" max="11" width="2.1640625" style="22" customWidth="1"/>
    <col min="12" max="12" width="10.1640625" style="22" customWidth="1"/>
    <col min="13" max="13" width="12.6640625" style="22" customWidth="1"/>
    <col min="14" max="14" width="6.83203125" style="22" customWidth="1"/>
    <col min="15" max="15" width="3.5" style="22" customWidth="1"/>
    <col min="16" max="16" width="15.83203125" style="22" customWidth="1"/>
    <col min="17" max="17" width="1.83203125" style="22" customWidth="1"/>
    <col min="18" max="18" width="15.5" style="22" customWidth="1"/>
    <col min="19" max="19" width="2.1640625" style="22" customWidth="1"/>
    <col min="20" max="20" width="19.5" style="22" customWidth="1"/>
    <col min="21" max="21" width="13.5" style="22" customWidth="1"/>
    <col min="22" max="22" width="5.6640625" style="22" customWidth="1"/>
    <col min="23" max="23" width="0.83203125" style="22" customWidth="1"/>
    <col min="24" max="24" width="0.1640625" style="22" customWidth="1"/>
    <col min="25" max="16384" width="9.1640625" style="22"/>
  </cols>
  <sheetData>
    <row r="1" spans="1:24" ht="13.15" customHeight="1">
      <c r="A1" s="26" t="s">
        <v>1199</v>
      </c>
      <c r="B1" s="26"/>
      <c r="C1" s="26"/>
      <c r="D1" s="26"/>
      <c r="E1" s="26"/>
      <c r="F1" s="26"/>
      <c r="G1" s="26"/>
      <c r="H1" s="26"/>
      <c r="I1" s="26"/>
      <c r="J1" s="30" t="s">
        <v>1198</v>
      </c>
      <c r="K1" s="30"/>
      <c r="L1" s="30"/>
      <c r="M1" s="30"/>
      <c r="N1" s="30"/>
      <c r="O1" s="30"/>
      <c r="P1" s="26"/>
      <c r="Q1" s="26"/>
      <c r="R1" s="25" t="s">
        <v>1197</v>
      </c>
      <c r="S1" s="29">
        <v>45261.676017851176</v>
      </c>
      <c r="T1" s="29"/>
      <c r="U1" s="29"/>
      <c r="V1" s="26"/>
      <c r="W1" s="26"/>
      <c r="X1" s="26"/>
    </row>
    <row r="2" spans="1:24" ht="18" customHeight="1">
      <c r="A2" s="26" t="s">
        <v>1196</v>
      </c>
      <c r="B2" s="26"/>
      <c r="C2" s="26"/>
      <c r="D2" s="26"/>
      <c r="E2" s="28" t="s">
        <v>1195</v>
      </c>
      <c r="F2" s="28"/>
      <c r="G2" s="26"/>
      <c r="H2" s="26" t="s">
        <v>1194</v>
      </c>
      <c r="I2" s="26"/>
      <c r="J2" s="26"/>
      <c r="K2" s="26"/>
      <c r="L2" s="28" t="s">
        <v>1193</v>
      </c>
      <c r="M2" s="28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3.15" customHeight="1">
      <c r="A5" s="26" t="s">
        <v>58</v>
      </c>
      <c r="B5" s="26" t="s">
        <v>1192</v>
      </c>
      <c r="C5" s="26"/>
      <c r="D5" s="26"/>
      <c r="E5" s="26"/>
      <c r="F5" s="26" t="s">
        <v>1191</v>
      </c>
      <c r="G5" s="25" t="s">
        <v>1190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</row>
    <row r="6" spans="1:24" ht="13.15" customHeight="1">
      <c r="A6" s="26" t="s">
        <v>67</v>
      </c>
      <c r="B6" s="26" t="s">
        <v>1189</v>
      </c>
      <c r="C6" s="26"/>
      <c r="D6" s="26"/>
      <c r="E6" s="26"/>
      <c r="F6" s="26" t="s">
        <v>605</v>
      </c>
      <c r="G6" s="25" t="s">
        <v>1188</v>
      </c>
      <c r="H6" s="27">
        <f t="shared" ref="H6:H69" si="0">G6*1</f>
        <v>55423.09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/>
      <c r="X6" s="24"/>
    </row>
    <row r="7" spans="1:24" ht="13.15" customHeight="1">
      <c r="A7" s="26" t="s">
        <v>68</v>
      </c>
      <c r="B7" s="26" t="s">
        <v>1187</v>
      </c>
      <c r="C7" s="26"/>
      <c r="D7" s="26"/>
      <c r="E7" s="26"/>
      <c r="F7" s="26" t="s">
        <v>605</v>
      </c>
      <c r="G7" s="25" t="s">
        <v>1186</v>
      </c>
      <c r="H7" s="27">
        <f t="shared" si="0"/>
        <v>11560.12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</row>
    <row r="8" spans="1:24" ht="13.15" customHeight="1">
      <c r="A8" s="26" t="s">
        <v>66</v>
      </c>
      <c r="B8" s="26" t="s">
        <v>1185</v>
      </c>
      <c r="C8" s="26"/>
      <c r="D8" s="26"/>
      <c r="E8" s="26"/>
      <c r="F8" s="26" t="s">
        <v>605</v>
      </c>
      <c r="G8" s="25" t="s">
        <v>1184</v>
      </c>
      <c r="H8" s="27">
        <f t="shared" si="0"/>
        <v>975931.93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4"/>
      <c r="X8" s="24"/>
    </row>
    <row r="9" spans="1:24" ht="13.15" customHeight="1">
      <c r="A9" s="26" t="s">
        <v>69</v>
      </c>
      <c r="B9" s="26" t="s">
        <v>1183</v>
      </c>
      <c r="C9" s="26"/>
      <c r="D9" s="26"/>
      <c r="E9" s="26"/>
      <c r="F9" s="26" t="s">
        <v>605</v>
      </c>
      <c r="G9" s="25" t="s">
        <v>1182</v>
      </c>
      <c r="H9" s="27">
        <f t="shared" si="0"/>
        <v>165892.75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</row>
    <row r="10" spans="1:24" ht="13.15" customHeight="1">
      <c r="A10" s="26" t="s">
        <v>70</v>
      </c>
      <c r="B10" s="26" t="s">
        <v>1181</v>
      </c>
      <c r="C10" s="26"/>
      <c r="D10" s="26"/>
      <c r="E10" s="26"/>
      <c r="F10" s="26" t="s">
        <v>605</v>
      </c>
      <c r="G10" s="25" t="s">
        <v>1180</v>
      </c>
      <c r="H10" s="27">
        <f t="shared" si="0"/>
        <v>294867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"/>
      <c r="X10" s="24"/>
    </row>
    <row r="11" spans="1:24" ht="13.15" customHeight="1">
      <c r="A11" s="26" t="s">
        <v>71</v>
      </c>
      <c r="B11" s="26" t="s">
        <v>1179</v>
      </c>
      <c r="C11" s="26"/>
      <c r="D11" s="26"/>
      <c r="E11" s="26"/>
      <c r="F11" s="26" t="s">
        <v>605</v>
      </c>
      <c r="G11" s="25" t="s">
        <v>1178</v>
      </c>
      <c r="H11" s="27">
        <f t="shared" si="0"/>
        <v>1248961.21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</row>
    <row r="12" spans="1:24" ht="13.15" customHeight="1">
      <c r="A12" s="26" t="s">
        <v>72</v>
      </c>
      <c r="B12" s="26" t="s">
        <v>1177</v>
      </c>
      <c r="C12" s="26"/>
      <c r="D12" s="26"/>
      <c r="E12" s="26"/>
      <c r="F12" s="26" t="s">
        <v>605</v>
      </c>
      <c r="G12" s="25" t="s">
        <v>1176</v>
      </c>
      <c r="H12" s="27">
        <f t="shared" si="0"/>
        <v>406113.39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</row>
    <row r="13" spans="1:24" ht="13.15" customHeight="1">
      <c r="A13" s="26" t="s">
        <v>73</v>
      </c>
      <c r="B13" s="26" t="s">
        <v>1175</v>
      </c>
      <c r="C13" s="26"/>
      <c r="D13" s="26"/>
      <c r="E13" s="26"/>
      <c r="F13" s="26" t="s">
        <v>605</v>
      </c>
      <c r="G13" s="25" t="s">
        <v>1174</v>
      </c>
      <c r="H13" s="27">
        <f t="shared" si="0"/>
        <v>7626762.0499999998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</row>
    <row r="14" spans="1:24" ht="13.15" customHeight="1">
      <c r="A14" s="26" t="s">
        <v>8</v>
      </c>
      <c r="B14" s="26" t="s">
        <v>1173</v>
      </c>
      <c r="C14" s="26"/>
      <c r="D14" s="26"/>
      <c r="E14" s="26"/>
      <c r="F14" s="26" t="s">
        <v>605</v>
      </c>
      <c r="G14" s="25" t="s">
        <v>1172</v>
      </c>
      <c r="H14" s="27">
        <f t="shared" si="0"/>
        <v>152732.87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24"/>
    </row>
    <row r="15" spans="1:24" ht="13.15" customHeight="1">
      <c r="A15" s="26" t="s">
        <v>74</v>
      </c>
      <c r="B15" s="26" t="s">
        <v>1171</v>
      </c>
      <c r="C15" s="26"/>
      <c r="D15" s="26"/>
      <c r="E15" s="26"/>
      <c r="F15" s="26" t="s">
        <v>605</v>
      </c>
      <c r="G15" s="25" t="s">
        <v>1170</v>
      </c>
      <c r="H15" s="27">
        <f t="shared" si="0"/>
        <v>568505.37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</row>
    <row r="16" spans="1:24" ht="13.15" customHeight="1">
      <c r="A16" s="26" t="s">
        <v>75</v>
      </c>
      <c r="B16" s="26" t="s">
        <v>1169</v>
      </c>
      <c r="C16" s="26"/>
      <c r="D16" s="26"/>
      <c r="E16" s="26"/>
      <c r="F16" s="26" t="s">
        <v>605</v>
      </c>
      <c r="G16" s="25" t="s">
        <v>1168</v>
      </c>
      <c r="H16" s="27">
        <f t="shared" si="0"/>
        <v>468816.88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</row>
    <row r="17" spans="1:24" ht="13.15" customHeight="1">
      <c r="A17" s="26" t="s">
        <v>76</v>
      </c>
      <c r="B17" s="26" t="s">
        <v>1167</v>
      </c>
      <c r="C17" s="26"/>
      <c r="D17" s="26"/>
      <c r="E17" s="26"/>
      <c r="F17" s="26" t="s">
        <v>605</v>
      </c>
      <c r="G17" s="25" t="s">
        <v>1166</v>
      </c>
      <c r="H17" s="27">
        <f t="shared" si="0"/>
        <v>1358211.44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</row>
    <row r="18" spans="1:24" ht="13.15" customHeight="1">
      <c r="A18" s="26" t="s">
        <v>77</v>
      </c>
      <c r="B18" s="26" t="s">
        <v>1165</v>
      </c>
      <c r="C18" s="26"/>
      <c r="D18" s="26"/>
      <c r="E18" s="26"/>
      <c r="F18" s="26" t="s">
        <v>605</v>
      </c>
      <c r="G18" s="25" t="s">
        <v>1164</v>
      </c>
      <c r="H18" s="27">
        <f t="shared" si="0"/>
        <v>10876019.289999999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</row>
    <row r="19" spans="1:24" ht="13.15" customHeight="1">
      <c r="A19" s="26" t="s">
        <v>10</v>
      </c>
      <c r="B19" s="26" t="s">
        <v>1163</v>
      </c>
      <c r="C19" s="26"/>
      <c r="D19" s="26"/>
      <c r="E19" s="26"/>
      <c r="F19" s="26" t="s">
        <v>605</v>
      </c>
      <c r="G19" s="25" t="s">
        <v>1162</v>
      </c>
      <c r="H19" s="27">
        <f t="shared" si="0"/>
        <v>696032.66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</row>
    <row r="20" spans="1:24" ht="13.15" customHeight="1">
      <c r="A20" s="26" t="s">
        <v>578</v>
      </c>
      <c r="B20" s="26" t="s">
        <v>1161</v>
      </c>
      <c r="C20" s="26"/>
      <c r="D20" s="26"/>
      <c r="E20" s="26"/>
      <c r="F20" s="26" t="s">
        <v>605</v>
      </c>
      <c r="G20" s="25" t="s">
        <v>789</v>
      </c>
      <c r="H20" s="27">
        <f t="shared" si="0"/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</row>
    <row r="21" spans="1:24" ht="13.15" customHeight="1">
      <c r="A21" s="26" t="s">
        <v>81</v>
      </c>
      <c r="B21" s="26" t="s">
        <v>1160</v>
      </c>
      <c r="C21" s="26"/>
      <c r="D21" s="26"/>
      <c r="E21" s="26"/>
      <c r="F21" s="26" t="s">
        <v>605</v>
      </c>
      <c r="G21" s="25" t="s">
        <v>1159</v>
      </c>
      <c r="H21" s="27">
        <f t="shared" si="0"/>
        <v>207844.74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</row>
    <row r="22" spans="1:24" ht="13.15" customHeight="1">
      <c r="A22" s="26" t="s">
        <v>78</v>
      </c>
      <c r="B22" s="26" t="s">
        <v>1158</v>
      </c>
      <c r="C22" s="26"/>
      <c r="D22" s="26"/>
      <c r="E22" s="26"/>
      <c r="F22" s="26" t="s">
        <v>605</v>
      </c>
      <c r="G22" s="25" t="s">
        <v>1157</v>
      </c>
      <c r="H22" s="27">
        <f t="shared" si="0"/>
        <v>1510550.19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</row>
    <row r="23" spans="1:24" ht="13.15" customHeight="1">
      <c r="A23" s="26" t="s">
        <v>82</v>
      </c>
      <c r="B23" s="26" t="s">
        <v>1156</v>
      </c>
      <c r="C23" s="26"/>
      <c r="D23" s="26"/>
      <c r="E23" s="26"/>
      <c r="F23" s="26" t="s">
        <v>605</v>
      </c>
      <c r="G23" s="25" t="s">
        <v>1155</v>
      </c>
      <c r="H23" s="27">
        <f t="shared" si="0"/>
        <v>908679.9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</row>
    <row r="24" spans="1:24" ht="13.15" customHeight="1">
      <c r="A24" s="26" t="s">
        <v>79</v>
      </c>
      <c r="B24" s="26" t="s">
        <v>1154</v>
      </c>
      <c r="C24" s="26"/>
      <c r="D24" s="26"/>
      <c r="E24" s="26"/>
      <c r="F24" s="26" t="s">
        <v>605</v>
      </c>
      <c r="G24" s="25" t="s">
        <v>1153</v>
      </c>
      <c r="H24" s="27">
        <f t="shared" si="0"/>
        <v>1489159.01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</row>
    <row r="25" spans="1:24" ht="13.15" customHeight="1">
      <c r="A25" s="26" t="s">
        <v>80</v>
      </c>
      <c r="B25" s="26" t="s">
        <v>1152</v>
      </c>
      <c r="C25" s="26"/>
      <c r="D25" s="26"/>
      <c r="E25" s="26"/>
      <c r="F25" s="26" t="s">
        <v>605</v>
      </c>
      <c r="G25" s="25" t="s">
        <v>1151</v>
      </c>
      <c r="H25" s="27">
        <f t="shared" si="0"/>
        <v>5072952.84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</row>
    <row r="26" spans="1:24" ht="13.15" customHeight="1">
      <c r="A26" s="26" t="s">
        <v>84</v>
      </c>
      <c r="B26" s="26" t="s">
        <v>1150</v>
      </c>
      <c r="C26" s="26"/>
      <c r="D26" s="26"/>
      <c r="E26" s="26"/>
      <c r="F26" s="26" t="s">
        <v>605</v>
      </c>
      <c r="G26" s="25" t="s">
        <v>1149</v>
      </c>
      <c r="H26" s="27">
        <f t="shared" si="0"/>
        <v>2278452.2999999998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</row>
    <row r="27" spans="1:24" ht="13.15" customHeight="1">
      <c r="A27" s="26" t="s">
        <v>83</v>
      </c>
      <c r="B27" s="26" t="s">
        <v>1148</v>
      </c>
      <c r="C27" s="26"/>
      <c r="D27" s="26"/>
      <c r="E27" s="26"/>
      <c r="F27" s="26" t="s">
        <v>605</v>
      </c>
      <c r="G27" s="25" t="s">
        <v>1147</v>
      </c>
      <c r="H27" s="27">
        <f t="shared" si="0"/>
        <v>196349.93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</row>
    <row r="28" spans="1:24" ht="13.15" customHeight="1">
      <c r="A28" s="26" t="s">
        <v>85</v>
      </c>
      <c r="B28" s="26" t="s">
        <v>1146</v>
      </c>
      <c r="C28" s="26"/>
      <c r="D28" s="26"/>
      <c r="E28" s="26"/>
      <c r="F28" s="26" t="s">
        <v>605</v>
      </c>
      <c r="G28" s="25" t="s">
        <v>1145</v>
      </c>
      <c r="H28" s="27">
        <f t="shared" si="0"/>
        <v>2790486.13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</row>
    <row r="29" spans="1:24" ht="13.15" customHeight="1">
      <c r="A29" s="26" t="s">
        <v>87</v>
      </c>
      <c r="B29" s="26" t="s">
        <v>1144</v>
      </c>
      <c r="C29" s="26"/>
      <c r="D29" s="26"/>
      <c r="E29" s="26"/>
      <c r="F29" s="26" t="s">
        <v>605</v>
      </c>
      <c r="G29" s="25" t="s">
        <v>1143</v>
      </c>
      <c r="H29" s="27">
        <f t="shared" si="0"/>
        <v>74886.97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</row>
    <row r="30" spans="1:24" ht="13.15" customHeight="1">
      <c r="A30" s="26" t="s">
        <v>86</v>
      </c>
      <c r="B30" s="26" t="s">
        <v>1142</v>
      </c>
      <c r="C30" s="26"/>
      <c r="D30" s="26"/>
      <c r="E30" s="26"/>
      <c r="F30" s="26" t="s">
        <v>605</v>
      </c>
      <c r="G30" s="25" t="s">
        <v>1141</v>
      </c>
      <c r="H30" s="27">
        <f t="shared" si="0"/>
        <v>225463.11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4"/>
    </row>
    <row r="31" spans="1:24" ht="13.15" customHeight="1">
      <c r="A31" s="26" t="s">
        <v>12</v>
      </c>
      <c r="B31" s="26" t="s">
        <v>1140</v>
      </c>
      <c r="C31" s="26"/>
      <c r="D31" s="26"/>
      <c r="E31" s="26"/>
      <c r="F31" s="26" t="s">
        <v>605</v>
      </c>
      <c r="G31" s="25" t="s">
        <v>1139</v>
      </c>
      <c r="H31" s="27">
        <f t="shared" si="0"/>
        <v>20452775.140000001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4"/>
      <c r="X31" s="24"/>
    </row>
    <row r="32" spans="1:24" ht="13.15" customHeight="1">
      <c r="A32" s="26" t="s">
        <v>14</v>
      </c>
      <c r="B32" s="26" t="s">
        <v>1138</v>
      </c>
      <c r="C32" s="26"/>
      <c r="D32" s="26"/>
      <c r="E32" s="26"/>
      <c r="F32" s="26" t="s">
        <v>605</v>
      </c>
      <c r="G32" s="25" t="s">
        <v>1137</v>
      </c>
      <c r="H32" s="27">
        <f t="shared" si="0"/>
        <v>1319936.48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4"/>
    </row>
    <row r="33" spans="1:24" ht="13.15" customHeight="1">
      <c r="A33" s="26" t="s">
        <v>91</v>
      </c>
      <c r="B33" s="26" t="s">
        <v>1136</v>
      </c>
      <c r="C33" s="26"/>
      <c r="D33" s="26"/>
      <c r="E33" s="26"/>
      <c r="F33" s="26" t="s">
        <v>605</v>
      </c>
      <c r="G33" s="25" t="s">
        <v>1135</v>
      </c>
      <c r="H33" s="27">
        <f t="shared" si="0"/>
        <v>1051557.0900000001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</row>
    <row r="34" spans="1:24" ht="13.15" customHeight="1">
      <c r="A34" s="26" t="s">
        <v>93</v>
      </c>
      <c r="B34" s="26" t="s">
        <v>1134</v>
      </c>
      <c r="C34" s="26"/>
      <c r="D34" s="26"/>
      <c r="E34" s="26"/>
      <c r="F34" s="26" t="s">
        <v>605</v>
      </c>
      <c r="G34" s="25" t="s">
        <v>1133</v>
      </c>
      <c r="H34" s="27">
        <f t="shared" si="0"/>
        <v>154326.56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</row>
    <row r="35" spans="1:24" ht="13.15" customHeight="1">
      <c r="A35" s="26" t="s">
        <v>88</v>
      </c>
      <c r="B35" s="26" t="s">
        <v>1132</v>
      </c>
      <c r="C35" s="26"/>
      <c r="D35" s="26"/>
      <c r="E35" s="26"/>
      <c r="F35" s="26" t="s">
        <v>605</v>
      </c>
      <c r="G35" s="25" t="s">
        <v>1131</v>
      </c>
      <c r="H35" s="27">
        <f t="shared" si="0"/>
        <v>3428476.48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</row>
    <row r="36" spans="1:24" ht="13.15" customHeight="1">
      <c r="A36" s="26" t="s">
        <v>16</v>
      </c>
      <c r="B36" s="26" t="s">
        <v>1130</v>
      </c>
      <c r="C36" s="26"/>
      <c r="D36" s="26"/>
      <c r="E36" s="26"/>
      <c r="F36" s="26" t="s">
        <v>605</v>
      </c>
      <c r="G36" s="25" t="s">
        <v>1129</v>
      </c>
      <c r="H36" s="27">
        <f t="shared" si="0"/>
        <v>16486955.49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</row>
    <row r="37" spans="1:24" ht="13.15" customHeight="1">
      <c r="A37" s="26" t="s">
        <v>89</v>
      </c>
      <c r="B37" s="26" t="s">
        <v>1128</v>
      </c>
      <c r="C37" s="26"/>
      <c r="D37" s="26"/>
      <c r="E37" s="26"/>
      <c r="F37" s="26" t="s">
        <v>605</v>
      </c>
      <c r="G37" s="25" t="s">
        <v>1127</v>
      </c>
      <c r="H37" s="27">
        <f t="shared" si="0"/>
        <v>7312608.3099999996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</row>
    <row r="38" spans="1:24" ht="13.15" customHeight="1">
      <c r="A38" s="26" t="s">
        <v>90</v>
      </c>
      <c r="B38" s="26" t="s">
        <v>1126</v>
      </c>
      <c r="C38" s="26"/>
      <c r="D38" s="26"/>
      <c r="E38" s="26"/>
      <c r="F38" s="26" t="s">
        <v>605</v>
      </c>
      <c r="G38" s="25" t="s">
        <v>1125</v>
      </c>
      <c r="H38" s="27">
        <f t="shared" si="0"/>
        <v>11509973.24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</row>
    <row r="39" spans="1:24" ht="13.15" customHeight="1">
      <c r="A39" s="26" t="s">
        <v>92</v>
      </c>
      <c r="B39" s="26" t="s">
        <v>1124</v>
      </c>
      <c r="C39" s="26"/>
      <c r="D39" s="26"/>
      <c r="E39" s="26"/>
      <c r="F39" s="26" t="s">
        <v>605</v>
      </c>
      <c r="G39" s="25" t="s">
        <v>1123</v>
      </c>
      <c r="H39" s="27">
        <f t="shared" si="0"/>
        <v>3247787.65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</row>
    <row r="40" spans="1:24" ht="13.15" customHeight="1">
      <c r="A40" s="26" t="s">
        <v>95</v>
      </c>
      <c r="B40" s="26" t="s">
        <v>1122</v>
      </c>
      <c r="C40" s="26"/>
      <c r="D40" s="26"/>
      <c r="E40" s="26"/>
      <c r="F40" s="26" t="s">
        <v>605</v>
      </c>
      <c r="G40" s="25" t="s">
        <v>1121</v>
      </c>
      <c r="H40" s="27">
        <f t="shared" si="0"/>
        <v>452330.8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</row>
    <row r="41" spans="1:24" ht="13.15" customHeight="1">
      <c r="A41" s="26" t="s">
        <v>580</v>
      </c>
      <c r="B41" s="26" t="s">
        <v>1120</v>
      </c>
      <c r="C41" s="26"/>
      <c r="D41" s="26"/>
      <c r="E41" s="26"/>
      <c r="F41" s="26" t="s">
        <v>605</v>
      </c>
      <c r="G41" s="25" t="s">
        <v>789</v>
      </c>
      <c r="H41" s="27">
        <f t="shared" si="0"/>
        <v>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</row>
    <row r="42" spans="1:24" ht="13.15" customHeight="1">
      <c r="A42" s="26" t="s">
        <v>98</v>
      </c>
      <c r="B42" s="26" t="s">
        <v>1119</v>
      </c>
      <c r="C42" s="26"/>
      <c r="D42" s="26"/>
      <c r="E42" s="26"/>
      <c r="F42" s="26" t="s">
        <v>605</v>
      </c>
      <c r="G42" s="25" t="s">
        <v>1118</v>
      </c>
      <c r="H42" s="27">
        <f t="shared" si="0"/>
        <v>6073442.5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</row>
    <row r="43" spans="1:24" ht="13.15" customHeight="1">
      <c r="A43" s="26" t="s">
        <v>96</v>
      </c>
      <c r="B43" s="26" t="s">
        <v>1117</v>
      </c>
      <c r="C43" s="26"/>
      <c r="D43" s="26"/>
      <c r="E43" s="26"/>
      <c r="F43" s="26" t="s">
        <v>605</v>
      </c>
      <c r="G43" s="25" t="s">
        <v>1116</v>
      </c>
      <c r="H43" s="27">
        <f t="shared" si="0"/>
        <v>498833.99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</row>
    <row r="44" spans="1:24" ht="13.15" customHeight="1">
      <c r="A44" s="26" t="s">
        <v>99</v>
      </c>
      <c r="B44" s="26" t="s">
        <v>1115</v>
      </c>
      <c r="C44" s="26"/>
      <c r="D44" s="26"/>
      <c r="E44" s="26"/>
      <c r="F44" s="26" t="s">
        <v>605</v>
      </c>
      <c r="G44" s="25" t="s">
        <v>1114</v>
      </c>
      <c r="H44" s="27">
        <f t="shared" si="0"/>
        <v>980317.32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</row>
    <row r="45" spans="1:24" ht="13.15" customHeight="1">
      <c r="A45" s="26" t="s">
        <v>100</v>
      </c>
      <c r="B45" s="26" t="s">
        <v>1113</v>
      </c>
      <c r="C45" s="26"/>
      <c r="D45" s="26"/>
      <c r="E45" s="26"/>
      <c r="F45" s="26" t="s">
        <v>605</v>
      </c>
      <c r="G45" s="25" t="s">
        <v>1112</v>
      </c>
      <c r="H45" s="27">
        <f t="shared" si="0"/>
        <v>1025129.82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</row>
    <row r="46" spans="1:24" ht="13.15" customHeight="1">
      <c r="A46" s="26" t="s">
        <v>97</v>
      </c>
      <c r="B46" s="26" t="s">
        <v>1111</v>
      </c>
      <c r="C46" s="26"/>
      <c r="D46" s="26"/>
      <c r="E46" s="26"/>
      <c r="F46" s="26" t="s">
        <v>605</v>
      </c>
      <c r="G46" s="25" t="s">
        <v>1110</v>
      </c>
      <c r="H46" s="27">
        <f t="shared" si="0"/>
        <v>2346389.44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</row>
    <row r="47" spans="1:24" ht="13.15" customHeight="1">
      <c r="A47" s="26" t="s">
        <v>101</v>
      </c>
      <c r="B47" s="26" t="s">
        <v>1109</v>
      </c>
      <c r="C47" s="26"/>
      <c r="D47" s="26"/>
      <c r="E47" s="26"/>
      <c r="F47" s="26" t="s">
        <v>605</v>
      </c>
      <c r="G47" s="25" t="s">
        <v>1108</v>
      </c>
      <c r="H47" s="27">
        <f t="shared" si="0"/>
        <v>2664735.9700000002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</row>
    <row r="48" spans="1:24" ht="13.15" customHeight="1">
      <c r="A48" s="26" t="s">
        <v>105</v>
      </c>
      <c r="B48" s="26" t="s">
        <v>1107</v>
      </c>
      <c r="C48" s="26"/>
      <c r="D48" s="26"/>
      <c r="E48" s="26"/>
      <c r="F48" s="26" t="s">
        <v>605</v>
      </c>
      <c r="G48" s="25" t="s">
        <v>1106</v>
      </c>
      <c r="H48" s="27">
        <f t="shared" si="0"/>
        <v>273424.89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</row>
    <row r="49" spans="1:24" ht="13.15" customHeight="1">
      <c r="A49" s="26" t="s">
        <v>102</v>
      </c>
      <c r="B49" s="26" t="s">
        <v>1105</v>
      </c>
      <c r="C49" s="26"/>
      <c r="D49" s="26"/>
      <c r="E49" s="26"/>
      <c r="F49" s="26" t="s">
        <v>605</v>
      </c>
      <c r="G49" s="25" t="s">
        <v>1104</v>
      </c>
      <c r="H49" s="27">
        <f t="shared" si="0"/>
        <v>107381.64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4"/>
      <c r="X49" s="24"/>
    </row>
    <row r="50" spans="1:24" ht="13.15" customHeight="1">
      <c r="A50" s="26" t="s">
        <v>106</v>
      </c>
      <c r="B50" s="26" t="s">
        <v>1103</v>
      </c>
      <c r="C50" s="26"/>
      <c r="D50" s="26"/>
      <c r="E50" s="26"/>
      <c r="F50" s="26" t="s">
        <v>605</v>
      </c>
      <c r="G50" s="25" t="s">
        <v>1102</v>
      </c>
      <c r="H50" s="27">
        <f t="shared" si="0"/>
        <v>53726.559999999998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4"/>
      <c r="X50" s="24"/>
    </row>
    <row r="51" spans="1:24" ht="13.15" customHeight="1">
      <c r="A51" s="26" t="s">
        <v>104</v>
      </c>
      <c r="B51" s="26" t="s">
        <v>1101</v>
      </c>
      <c r="C51" s="26"/>
      <c r="D51" s="26"/>
      <c r="E51" s="26"/>
      <c r="F51" s="26" t="s">
        <v>605</v>
      </c>
      <c r="G51" s="25" t="s">
        <v>1100</v>
      </c>
      <c r="H51" s="27">
        <f t="shared" si="0"/>
        <v>4649875.8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4"/>
      <c r="X51" s="24"/>
    </row>
    <row r="52" spans="1:24" ht="13.15" customHeight="1">
      <c r="A52" s="26" t="s">
        <v>103</v>
      </c>
      <c r="B52" s="26" t="s">
        <v>1099</v>
      </c>
      <c r="C52" s="26"/>
      <c r="D52" s="26"/>
      <c r="E52" s="26"/>
      <c r="F52" s="26" t="s">
        <v>605</v>
      </c>
      <c r="G52" s="25" t="s">
        <v>1098</v>
      </c>
      <c r="H52" s="27">
        <f t="shared" si="0"/>
        <v>66913.350000000006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4"/>
      <c r="X52" s="24"/>
    </row>
    <row r="53" spans="1:24" ht="13.15" customHeight="1">
      <c r="A53" s="26" t="s">
        <v>18</v>
      </c>
      <c r="B53" s="26" t="s">
        <v>1097</v>
      </c>
      <c r="C53" s="26"/>
      <c r="D53" s="26"/>
      <c r="E53" s="26"/>
      <c r="F53" s="26" t="s">
        <v>605</v>
      </c>
      <c r="G53" s="25" t="s">
        <v>1096</v>
      </c>
      <c r="H53" s="27">
        <f t="shared" si="0"/>
        <v>196270.29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4"/>
      <c r="X53" s="24"/>
    </row>
    <row r="54" spans="1:24" ht="13.15" customHeight="1">
      <c r="A54" s="26" t="s">
        <v>107</v>
      </c>
      <c r="B54" s="26" t="s">
        <v>1095</v>
      </c>
      <c r="C54" s="26"/>
      <c r="D54" s="26"/>
      <c r="E54" s="26"/>
      <c r="F54" s="26" t="s">
        <v>605</v>
      </c>
      <c r="G54" s="25" t="s">
        <v>1094</v>
      </c>
      <c r="H54" s="27">
        <f t="shared" si="0"/>
        <v>5533.63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4"/>
      <c r="X54" s="24"/>
    </row>
    <row r="55" spans="1:24" ht="13.15" customHeight="1">
      <c r="A55" s="26" t="s">
        <v>108</v>
      </c>
      <c r="B55" s="26" t="s">
        <v>1093</v>
      </c>
      <c r="C55" s="26"/>
      <c r="D55" s="26"/>
      <c r="E55" s="26"/>
      <c r="F55" s="26" t="s">
        <v>605</v>
      </c>
      <c r="G55" s="25" t="s">
        <v>1092</v>
      </c>
      <c r="H55" s="27">
        <f t="shared" si="0"/>
        <v>59957.29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4"/>
      <c r="X55" s="24"/>
    </row>
    <row r="56" spans="1:24" ht="13.15" customHeight="1">
      <c r="A56" s="26" t="s">
        <v>110</v>
      </c>
      <c r="B56" s="26" t="s">
        <v>1091</v>
      </c>
      <c r="C56" s="26"/>
      <c r="D56" s="26"/>
      <c r="E56" s="26"/>
      <c r="F56" s="26" t="s">
        <v>605</v>
      </c>
      <c r="G56" s="25" t="s">
        <v>1090</v>
      </c>
      <c r="H56" s="27">
        <f t="shared" si="0"/>
        <v>148.03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4"/>
      <c r="X56" s="24"/>
    </row>
    <row r="57" spans="1:24" ht="13.15" customHeight="1">
      <c r="A57" s="26" t="s">
        <v>111</v>
      </c>
      <c r="B57" s="26" t="s">
        <v>1089</v>
      </c>
      <c r="C57" s="26"/>
      <c r="D57" s="26"/>
      <c r="E57" s="26"/>
      <c r="F57" s="26" t="s">
        <v>605</v>
      </c>
      <c r="G57" s="25" t="s">
        <v>1088</v>
      </c>
      <c r="H57" s="27">
        <f t="shared" si="0"/>
        <v>32623.31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4"/>
      <c r="X57" s="24"/>
    </row>
    <row r="58" spans="1:24" ht="13.15" customHeight="1">
      <c r="A58" s="26" t="s">
        <v>109</v>
      </c>
      <c r="B58" s="26" t="s">
        <v>1087</v>
      </c>
      <c r="C58" s="26"/>
      <c r="D58" s="26"/>
      <c r="E58" s="26"/>
      <c r="F58" s="26" t="s">
        <v>605</v>
      </c>
      <c r="G58" s="25" t="s">
        <v>1086</v>
      </c>
      <c r="H58" s="27">
        <f t="shared" si="0"/>
        <v>150006.53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4"/>
      <c r="X58" s="24"/>
    </row>
    <row r="59" spans="1:24" ht="13.15" customHeight="1">
      <c r="A59" s="26" t="s">
        <v>112</v>
      </c>
      <c r="B59" s="26" t="s">
        <v>1085</v>
      </c>
      <c r="C59" s="26"/>
      <c r="D59" s="26"/>
      <c r="E59" s="26"/>
      <c r="F59" s="26" t="s">
        <v>605</v>
      </c>
      <c r="G59" s="25" t="s">
        <v>1084</v>
      </c>
      <c r="H59" s="27">
        <f t="shared" si="0"/>
        <v>6159030.5099999998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4"/>
      <c r="X59" s="24"/>
    </row>
    <row r="60" spans="1:24" ht="13.15" customHeight="1">
      <c r="A60" s="26" t="s">
        <v>113</v>
      </c>
      <c r="B60" s="26" t="s">
        <v>1083</v>
      </c>
      <c r="C60" s="26"/>
      <c r="D60" s="26"/>
      <c r="E60" s="26"/>
      <c r="F60" s="26" t="s">
        <v>605</v>
      </c>
      <c r="G60" s="25" t="s">
        <v>1082</v>
      </c>
      <c r="H60" s="27">
        <f t="shared" si="0"/>
        <v>774774.1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4"/>
      <c r="X60" s="24"/>
    </row>
    <row r="61" spans="1:24" ht="13.15" customHeight="1">
      <c r="A61" s="26" t="s">
        <v>582</v>
      </c>
      <c r="B61" s="26" t="s">
        <v>1081</v>
      </c>
      <c r="C61" s="26"/>
      <c r="D61" s="26"/>
      <c r="E61" s="26"/>
      <c r="F61" s="26" t="s">
        <v>605</v>
      </c>
      <c r="G61" s="25" t="s">
        <v>789</v>
      </c>
      <c r="H61" s="27">
        <f t="shared" si="0"/>
        <v>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4"/>
      <c r="X61" s="24"/>
    </row>
    <row r="62" spans="1:24" ht="13.15" customHeight="1">
      <c r="A62" s="26" t="s">
        <v>114</v>
      </c>
      <c r="B62" s="26" t="s">
        <v>1080</v>
      </c>
      <c r="C62" s="26"/>
      <c r="D62" s="26"/>
      <c r="E62" s="26"/>
      <c r="F62" s="26" t="s">
        <v>605</v>
      </c>
      <c r="G62" s="25" t="s">
        <v>1079</v>
      </c>
      <c r="H62" s="27">
        <f t="shared" si="0"/>
        <v>19595.259999999998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4"/>
      <c r="X62" s="24"/>
    </row>
    <row r="63" spans="1:24" ht="13.15" customHeight="1">
      <c r="A63" s="26" t="s">
        <v>116</v>
      </c>
      <c r="B63" s="26" t="s">
        <v>1078</v>
      </c>
      <c r="C63" s="26"/>
      <c r="D63" s="26"/>
      <c r="E63" s="26"/>
      <c r="F63" s="26" t="s">
        <v>605</v>
      </c>
      <c r="G63" s="25" t="s">
        <v>1077</v>
      </c>
      <c r="H63" s="27">
        <f t="shared" si="0"/>
        <v>366935.4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4"/>
      <c r="X63" s="24"/>
    </row>
    <row r="64" spans="1:24" ht="13.15" customHeight="1">
      <c r="A64" s="26" t="s">
        <v>118</v>
      </c>
      <c r="B64" s="26" t="s">
        <v>1076</v>
      </c>
      <c r="C64" s="26"/>
      <c r="D64" s="26"/>
      <c r="E64" s="26"/>
      <c r="F64" s="26" t="s">
        <v>605</v>
      </c>
      <c r="G64" s="25" t="s">
        <v>1075</v>
      </c>
      <c r="H64" s="27">
        <f t="shared" si="0"/>
        <v>844923.58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4"/>
      <c r="X64" s="24"/>
    </row>
    <row r="65" spans="1:24" ht="13.15" customHeight="1">
      <c r="A65" s="26" t="s">
        <v>123</v>
      </c>
      <c r="B65" s="26" t="s">
        <v>1074</v>
      </c>
      <c r="C65" s="26"/>
      <c r="D65" s="26"/>
      <c r="E65" s="26"/>
      <c r="F65" s="26" t="s">
        <v>605</v>
      </c>
      <c r="G65" s="25" t="s">
        <v>1073</v>
      </c>
      <c r="H65" s="27">
        <f t="shared" si="0"/>
        <v>3794909.67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4"/>
      <c r="X65" s="24"/>
    </row>
    <row r="66" spans="1:24" ht="13.15" customHeight="1">
      <c r="A66" s="26" t="s">
        <v>20</v>
      </c>
      <c r="B66" s="26" t="s">
        <v>1072</v>
      </c>
      <c r="C66" s="26"/>
      <c r="D66" s="26"/>
      <c r="E66" s="26"/>
      <c r="F66" s="26" t="s">
        <v>605</v>
      </c>
      <c r="G66" s="25" t="s">
        <v>1071</v>
      </c>
      <c r="H66" s="27">
        <f t="shared" si="0"/>
        <v>499913.6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4"/>
      <c r="X66" s="24"/>
    </row>
    <row r="67" spans="1:24" ht="13.15" customHeight="1">
      <c r="A67" s="26" t="s">
        <v>119</v>
      </c>
      <c r="B67" s="26" t="s">
        <v>1070</v>
      </c>
      <c r="C67" s="26"/>
      <c r="D67" s="26"/>
      <c r="E67" s="26"/>
      <c r="F67" s="26" t="s">
        <v>605</v>
      </c>
      <c r="G67" s="25" t="s">
        <v>1069</v>
      </c>
      <c r="H67" s="27">
        <f t="shared" si="0"/>
        <v>127837.86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4"/>
      <c r="X67" s="24"/>
    </row>
    <row r="68" spans="1:24" ht="13.15" customHeight="1">
      <c r="A68" s="26" t="s">
        <v>117</v>
      </c>
      <c r="B68" s="26" t="s">
        <v>1068</v>
      </c>
      <c r="C68" s="26"/>
      <c r="D68" s="26"/>
      <c r="E68" s="26"/>
      <c r="F68" s="26" t="s">
        <v>605</v>
      </c>
      <c r="G68" s="25" t="s">
        <v>1067</v>
      </c>
      <c r="H68" s="27">
        <f t="shared" si="0"/>
        <v>219815.15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4"/>
      <c r="X68" s="24"/>
    </row>
    <row r="69" spans="1:24" ht="13.15" customHeight="1">
      <c r="A69" s="26" t="s">
        <v>120</v>
      </c>
      <c r="B69" s="26" t="s">
        <v>1066</v>
      </c>
      <c r="C69" s="26"/>
      <c r="D69" s="26"/>
      <c r="E69" s="26"/>
      <c r="F69" s="26" t="s">
        <v>605</v>
      </c>
      <c r="G69" s="25" t="s">
        <v>1065</v>
      </c>
      <c r="H69" s="27">
        <f t="shared" si="0"/>
        <v>545514.14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4"/>
      <c r="X69" s="24"/>
    </row>
    <row r="70" spans="1:24" ht="13.15" customHeight="1">
      <c r="A70" s="26" t="s">
        <v>121</v>
      </c>
      <c r="B70" s="26" t="s">
        <v>1064</v>
      </c>
      <c r="C70" s="26"/>
      <c r="D70" s="26"/>
      <c r="E70" s="26"/>
      <c r="F70" s="26" t="s">
        <v>605</v>
      </c>
      <c r="G70" s="25" t="s">
        <v>1063</v>
      </c>
      <c r="H70" s="27">
        <f t="shared" ref="H70:H133" si="1">G70*1</f>
        <v>2864182.4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4"/>
      <c r="X70" s="24"/>
    </row>
    <row r="71" spans="1:24" ht="13.15" customHeight="1">
      <c r="A71" s="26" t="s">
        <v>124</v>
      </c>
      <c r="B71" s="26" t="s">
        <v>1062</v>
      </c>
      <c r="C71" s="26"/>
      <c r="D71" s="26"/>
      <c r="E71" s="26"/>
      <c r="F71" s="26" t="s">
        <v>605</v>
      </c>
      <c r="G71" s="25" t="s">
        <v>1061</v>
      </c>
      <c r="H71" s="27">
        <f t="shared" si="1"/>
        <v>730458.9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4"/>
      <c r="X71" s="24"/>
    </row>
    <row r="72" spans="1:24" ht="13.15" customHeight="1">
      <c r="A72" s="26" t="s">
        <v>122</v>
      </c>
      <c r="B72" s="26" t="s">
        <v>1060</v>
      </c>
      <c r="C72" s="26"/>
      <c r="D72" s="26"/>
      <c r="E72" s="26"/>
      <c r="F72" s="26" t="s">
        <v>605</v>
      </c>
      <c r="G72" s="25" t="s">
        <v>1059</v>
      </c>
      <c r="H72" s="27">
        <f t="shared" si="1"/>
        <v>98452.78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4"/>
      <c r="X72" s="24"/>
    </row>
    <row r="73" spans="1:24" ht="13.15" customHeight="1">
      <c r="A73" s="26" t="s">
        <v>125</v>
      </c>
      <c r="B73" s="26" t="s">
        <v>1058</v>
      </c>
      <c r="C73" s="26"/>
      <c r="D73" s="26"/>
      <c r="E73" s="26"/>
      <c r="F73" s="26" t="s">
        <v>605</v>
      </c>
      <c r="G73" s="25" t="s">
        <v>1057</v>
      </c>
      <c r="H73" s="27">
        <f t="shared" si="1"/>
        <v>285039.58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4"/>
      <c r="X73" s="24"/>
    </row>
    <row r="74" spans="1:24" ht="13.15" customHeight="1">
      <c r="A74" s="26" t="s">
        <v>128</v>
      </c>
      <c r="B74" s="26" t="s">
        <v>1056</v>
      </c>
      <c r="C74" s="26"/>
      <c r="D74" s="26"/>
      <c r="E74" s="26"/>
      <c r="F74" s="26" t="s">
        <v>605</v>
      </c>
      <c r="G74" s="25" t="s">
        <v>1055</v>
      </c>
      <c r="H74" s="27">
        <f t="shared" si="1"/>
        <v>1713262.68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4"/>
      <c r="X74" s="24"/>
    </row>
    <row r="75" spans="1:24" ht="13.15" customHeight="1">
      <c r="A75" s="26" t="s">
        <v>129</v>
      </c>
      <c r="B75" s="26" t="s">
        <v>1054</v>
      </c>
      <c r="C75" s="26"/>
      <c r="D75" s="26"/>
      <c r="E75" s="26"/>
      <c r="F75" s="26" t="s">
        <v>605</v>
      </c>
      <c r="G75" s="25" t="s">
        <v>1053</v>
      </c>
      <c r="H75" s="27">
        <f t="shared" si="1"/>
        <v>786972.98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4"/>
      <c r="X75" s="24"/>
    </row>
    <row r="76" spans="1:24" ht="13.15" customHeight="1">
      <c r="A76" s="26" t="s">
        <v>130</v>
      </c>
      <c r="B76" s="26" t="s">
        <v>1052</v>
      </c>
      <c r="C76" s="26"/>
      <c r="D76" s="26"/>
      <c r="E76" s="26"/>
      <c r="F76" s="26" t="s">
        <v>605</v>
      </c>
      <c r="G76" s="25" t="s">
        <v>1051</v>
      </c>
      <c r="H76" s="27">
        <f t="shared" si="1"/>
        <v>726403.98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4"/>
      <c r="X76" s="24"/>
    </row>
    <row r="77" spans="1:24" ht="13.15" customHeight="1">
      <c r="A77" s="26" t="s">
        <v>131</v>
      </c>
      <c r="B77" s="26" t="s">
        <v>1050</v>
      </c>
      <c r="C77" s="26"/>
      <c r="D77" s="26"/>
      <c r="E77" s="26"/>
      <c r="F77" s="26" t="s">
        <v>605</v>
      </c>
      <c r="G77" s="25" t="s">
        <v>1049</v>
      </c>
      <c r="H77" s="27">
        <f t="shared" si="1"/>
        <v>420041.45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4"/>
      <c r="X77" s="24"/>
    </row>
    <row r="78" spans="1:24" ht="13.15" customHeight="1">
      <c r="A78" s="26" t="s">
        <v>126</v>
      </c>
      <c r="B78" s="26" t="s">
        <v>1048</v>
      </c>
      <c r="C78" s="26"/>
      <c r="D78" s="26"/>
      <c r="E78" s="26"/>
      <c r="F78" s="26" t="s">
        <v>605</v>
      </c>
      <c r="G78" s="25" t="s">
        <v>1047</v>
      </c>
      <c r="H78" s="27">
        <f t="shared" si="1"/>
        <v>878679.84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4"/>
      <c r="X78" s="24"/>
    </row>
    <row r="79" spans="1:24" ht="13.15" customHeight="1">
      <c r="A79" s="26" t="s">
        <v>132</v>
      </c>
      <c r="B79" s="26" t="s">
        <v>1046</v>
      </c>
      <c r="C79" s="26"/>
      <c r="D79" s="26"/>
      <c r="E79" s="26"/>
      <c r="F79" s="26" t="s">
        <v>605</v>
      </c>
      <c r="G79" s="25" t="s">
        <v>1045</v>
      </c>
      <c r="H79" s="27">
        <f t="shared" si="1"/>
        <v>1104915.99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4"/>
      <c r="X79" s="24"/>
    </row>
    <row r="80" spans="1:24" ht="13.15" customHeight="1">
      <c r="A80" s="26" t="s">
        <v>133</v>
      </c>
      <c r="B80" s="26" t="s">
        <v>1044</v>
      </c>
      <c r="C80" s="26"/>
      <c r="D80" s="26"/>
      <c r="E80" s="26"/>
      <c r="F80" s="26" t="s">
        <v>605</v>
      </c>
      <c r="G80" s="25" t="s">
        <v>1043</v>
      </c>
      <c r="H80" s="27">
        <f t="shared" si="1"/>
        <v>6462.47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4"/>
      <c r="X80" s="24"/>
    </row>
    <row r="81" spans="1:24" ht="13.15" customHeight="1">
      <c r="A81" s="26" t="s">
        <v>134</v>
      </c>
      <c r="B81" s="26" t="s">
        <v>1042</v>
      </c>
      <c r="C81" s="26"/>
      <c r="D81" s="26"/>
      <c r="E81" s="26"/>
      <c r="F81" s="26" t="s">
        <v>605</v>
      </c>
      <c r="G81" s="25" t="s">
        <v>1041</v>
      </c>
      <c r="H81" s="27">
        <f t="shared" si="1"/>
        <v>68394.75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4"/>
      <c r="X81" s="24"/>
    </row>
    <row r="82" spans="1:24" ht="13.15" customHeight="1">
      <c r="A82" s="26" t="s">
        <v>135</v>
      </c>
      <c r="B82" s="26" t="s">
        <v>1040</v>
      </c>
      <c r="C82" s="26"/>
      <c r="D82" s="26"/>
      <c r="E82" s="26"/>
      <c r="F82" s="26" t="s">
        <v>605</v>
      </c>
      <c r="G82" s="25" t="s">
        <v>1039</v>
      </c>
      <c r="H82" s="27">
        <f t="shared" si="1"/>
        <v>245108.39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4"/>
      <c r="X82" s="24"/>
    </row>
    <row r="83" spans="1:24" ht="13.15" customHeight="1">
      <c r="A83" s="26" t="s">
        <v>136</v>
      </c>
      <c r="B83" s="26" t="s">
        <v>1038</v>
      </c>
      <c r="C83" s="26"/>
      <c r="D83" s="26"/>
      <c r="E83" s="26"/>
      <c r="F83" s="26" t="s">
        <v>605</v>
      </c>
      <c r="G83" s="25" t="s">
        <v>1037</v>
      </c>
      <c r="H83" s="27">
        <f t="shared" si="1"/>
        <v>30425.82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4"/>
      <c r="X83" s="24"/>
    </row>
    <row r="84" spans="1:24" ht="13.15" customHeight="1">
      <c r="A84" s="26" t="s">
        <v>137</v>
      </c>
      <c r="B84" s="26" t="s">
        <v>1036</v>
      </c>
      <c r="C84" s="26"/>
      <c r="D84" s="26"/>
      <c r="E84" s="26"/>
      <c r="F84" s="26" t="s">
        <v>605</v>
      </c>
      <c r="G84" s="25" t="s">
        <v>1035</v>
      </c>
      <c r="H84" s="27">
        <f t="shared" si="1"/>
        <v>94416.46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4"/>
      <c r="X84" s="24"/>
    </row>
    <row r="85" spans="1:24" ht="13.15" customHeight="1">
      <c r="A85" s="26" t="s">
        <v>127</v>
      </c>
      <c r="B85" s="26" t="s">
        <v>1034</v>
      </c>
      <c r="C85" s="26"/>
      <c r="D85" s="26"/>
      <c r="E85" s="26"/>
      <c r="F85" s="26" t="s">
        <v>605</v>
      </c>
      <c r="G85" s="25" t="s">
        <v>1033</v>
      </c>
      <c r="H85" s="27">
        <f t="shared" si="1"/>
        <v>554439.30000000005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4"/>
      <c r="X85" s="24"/>
    </row>
    <row r="86" spans="1:24" ht="13.15" customHeight="1">
      <c r="A86" s="26" t="s">
        <v>138</v>
      </c>
      <c r="B86" s="26" t="s">
        <v>1032</v>
      </c>
      <c r="C86" s="26"/>
      <c r="D86" s="26"/>
      <c r="E86" s="26"/>
      <c r="F86" s="26" t="s">
        <v>605</v>
      </c>
      <c r="G86" s="25" t="s">
        <v>1031</v>
      </c>
      <c r="H86" s="27">
        <f t="shared" si="1"/>
        <v>141526.09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4"/>
      <c r="X86" s="24"/>
    </row>
    <row r="87" spans="1:24" ht="13.15" customHeight="1">
      <c r="A87" s="26" t="s">
        <v>139</v>
      </c>
      <c r="B87" s="26" t="s">
        <v>1030</v>
      </c>
      <c r="C87" s="26"/>
      <c r="D87" s="26"/>
      <c r="E87" s="26"/>
      <c r="F87" s="26" t="s">
        <v>605</v>
      </c>
      <c r="G87" s="25" t="s">
        <v>1029</v>
      </c>
      <c r="H87" s="27">
        <f t="shared" si="1"/>
        <v>4919998.37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4"/>
      <c r="X87" s="24"/>
    </row>
    <row r="88" spans="1:24" ht="13.15" customHeight="1">
      <c r="A88" s="26" t="s">
        <v>140</v>
      </c>
      <c r="B88" s="26" t="s">
        <v>1028</v>
      </c>
      <c r="C88" s="26"/>
      <c r="D88" s="26"/>
      <c r="E88" s="26"/>
      <c r="F88" s="26" t="s">
        <v>605</v>
      </c>
      <c r="G88" s="25" t="s">
        <v>1027</v>
      </c>
      <c r="H88" s="27">
        <f t="shared" si="1"/>
        <v>1001454.48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4"/>
      <c r="X88" s="24"/>
    </row>
    <row r="89" spans="1:24" ht="13.15" customHeight="1">
      <c r="A89" s="26" t="s">
        <v>22</v>
      </c>
      <c r="B89" s="26" t="s">
        <v>1026</v>
      </c>
      <c r="C89" s="26"/>
      <c r="D89" s="26"/>
      <c r="E89" s="26"/>
      <c r="F89" s="26" t="s">
        <v>605</v>
      </c>
      <c r="G89" s="25" t="s">
        <v>1025</v>
      </c>
      <c r="H89" s="27">
        <f t="shared" si="1"/>
        <v>1437021.31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4"/>
      <c r="X89" s="24"/>
    </row>
    <row r="90" spans="1:24" ht="13.15" customHeight="1">
      <c r="A90" s="26" t="s">
        <v>143</v>
      </c>
      <c r="B90" s="26" t="s">
        <v>1024</v>
      </c>
      <c r="C90" s="26"/>
      <c r="D90" s="26"/>
      <c r="E90" s="26"/>
      <c r="F90" s="26" t="s">
        <v>605</v>
      </c>
      <c r="G90" s="25" t="s">
        <v>1023</v>
      </c>
      <c r="H90" s="27">
        <f t="shared" si="1"/>
        <v>5175.79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4"/>
      <c r="X90" s="24"/>
    </row>
    <row r="91" spans="1:24" ht="13.15" customHeight="1">
      <c r="A91" s="26" t="s">
        <v>144</v>
      </c>
      <c r="B91" s="26" t="s">
        <v>1022</v>
      </c>
      <c r="C91" s="26"/>
      <c r="D91" s="26"/>
      <c r="E91" s="26"/>
      <c r="F91" s="26" t="s">
        <v>605</v>
      </c>
      <c r="G91" s="25" t="s">
        <v>1021</v>
      </c>
      <c r="H91" s="27">
        <f t="shared" si="1"/>
        <v>106605.87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4"/>
      <c r="X91" s="24"/>
    </row>
    <row r="92" spans="1:24" ht="13.15" customHeight="1">
      <c r="A92" s="26" t="s">
        <v>141</v>
      </c>
      <c r="B92" s="26" t="s">
        <v>1020</v>
      </c>
      <c r="C92" s="26"/>
      <c r="D92" s="26"/>
      <c r="E92" s="26"/>
      <c r="F92" s="26" t="s">
        <v>605</v>
      </c>
      <c r="G92" s="25" t="s">
        <v>1019</v>
      </c>
      <c r="H92" s="27">
        <f t="shared" si="1"/>
        <v>222881.82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4"/>
      <c r="X92" s="24"/>
    </row>
    <row r="93" spans="1:24" ht="13.15" customHeight="1">
      <c r="A93" s="26" t="s">
        <v>142</v>
      </c>
      <c r="B93" s="26" t="s">
        <v>1018</v>
      </c>
      <c r="C93" s="26"/>
      <c r="D93" s="26"/>
      <c r="E93" s="26"/>
      <c r="F93" s="26" t="s">
        <v>605</v>
      </c>
      <c r="G93" s="25" t="s">
        <v>1017</v>
      </c>
      <c r="H93" s="27">
        <f t="shared" si="1"/>
        <v>870836.34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4"/>
      <c r="X93" s="24"/>
    </row>
    <row r="94" spans="1:24" ht="13.15" customHeight="1">
      <c r="A94" s="26" t="s">
        <v>24</v>
      </c>
      <c r="B94" s="26" t="s">
        <v>1016</v>
      </c>
      <c r="C94" s="26"/>
      <c r="D94" s="26"/>
      <c r="E94" s="26"/>
      <c r="F94" s="26" t="s">
        <v>605</v>
      </c>
      <c r="G94" s="25" t="s">
        <v>1015</v>
      </c>
      <c r="H94" s="27">
        <f t="shared" si="1"/>
        <v>1315415.5900000001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4"/>
      <c r="X94" s="24"/>
    </row>
    <row r="95" spans="1:24" ht="13.15" customHeight="1">
      <c r="A95" s="26" t="s">
        <v>26</v>
      </c>
      <c r="B95" s="26" t="s">
        <v>1014</v>
      </c>
      <c r="C95" s="26"/>
      <c r="D95" s="26"/>
      <c r="E95" s="26"/>
      <c r="F95" s="26" t="s">
        <v>605</v>
      </c>
      <c r="G95" s="25" t="s">
        <v>1013</v>
      </c>
      <c r="H95" s="27">
        <f t="shared" si="1"/>
        <v>81021224.189999998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4"/>
      <c r="X95" s="24"/>
    </row>
    <row r="96" spans="1:24" ht="13.15" customHeight="1">
      <c r="A96" s="26" t="s">
        <v>147</v>
      </c>
      <c r="B96" s="26" t="s">
        <v>1012</v>
      </c>
      <c r="C96" s="26"/>
      <c r="D96" s="26"/>
      <c r="E96" s="26"/>
      <c r="F96" s="26" t="s">
        <v>605</v>
      </c>
      <c r="G96" s="25" t="s">
        <v>1011</v>
      </c>
      <c r="H96" s="27">
        <f t="shared" si="1"/>
        <v>14592834.310000001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4"/>
      <c r="X96" s="24"/>
    </row>
    <row r="97" spans="1:24" ht="13.15" customHeight="1">
      <c r="A97" s="26" t="s">
        <v>148</v>
      </c>
      <c r="B97" s="26" t="s">
        <v>1010</v>
      </c>
      <c r="C97" s="26"/>
      <c r="D97" s="26"/>
      <c r="E97" s="26"/>
      <c r="F97" s="26" t="s">
        <v>605</v>
      </c>
      <c r="G97" s="25" t="s">
        <v>1009</v>
      </c>
      <c r="H97" s="27">
        <f t="shared" si="1"/>
        <v>4214779.1500000004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4"/>
      <c r="X97" s="24"/>
    </row>
    <row r="98" spans="1:24" ht="13.15" customHeight="1">
      <c r="A98" s="26" t="s">
        <v>149</v>
      </c>
      <c r="B98" s="26" t="s">
        <v>1008</v>
      </c>
      <c r="C98" s="26"/>
      <c r="D98" s="26"/>
      <c r="E98" s="26"/>
      <c r="F98" s="26" t="s">
        <v>605</v>
      </c>
      <c r="G98" s="25" t="s">
        <v>1007</v>
      </c>
      <c r="H98" s="27">
        <f t="shared" si="1"/>
        <v>4992360.5999999996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4"/>
      <c r="X98" s="24"/>
    </row>
    <row r="99" spans="1:24" ht="13.15" customHeight="1">
      <c r="A99" s="26" t="s">
        <v>150</v>
      </c>
      <c r="B99" s="26" t="s">
        <v>1006</v>
      </c>
      <c r="C99" s="26"/>
      <c r="D99" s="26"/>
      <c r="E99" s="26"/>
      <c r="F99" s="26" t="s">
        <v>605</v>
      </c>
      <c r="G99" s="25" t="s">
        <v>1005</v>
      </c>
      <c r="H99" s="27">
        <f t="shared" si="1"/>
        <v>23166084.489999998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4"/>
      <c r="X99" s="24"/>
    </row>
    <row r="100" spans="1:24" ht="13.15" customHeight="1">
      <c r="A100" s="26" t="s">
        <v>151</v>
      </c>
      <c r="B100" s="26" t="s">
        <v>1004</v>
      </c>
      <c r="C100" s="26"/>
      <c r="D100" s="26"/>
      <c r="E100" s="26"/>
      <c r="F100" s="26" t="s">
        <v>605</v>
      </c>
      <c r="G100" s="25" t="s">
        <v>1003</v>
      </c>
      <c r="H100" s="27">
        <f t="shared" si="1"/>
        <v>1782254.31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4"/>
      <c r="X100" s="24"/>
    </row>
    <row r="101" spans="1:24" ht="13.15" customHeight="1">
      <c r="A101" s="26" t="s">
        <v>160</v>
      </c>
      <c r="B101" s="26" t="s">
        <v>1002</v>
      </c>
      <c r="C101" s="26"/>
      <c r="D101" s="26"/>
      <c r="E101" s="26"/>
      <c r="F101" s="26" t="s">
        <v>605</v>
      </c>
      <c r="G101" s="25" t="s">
        <v>1001</v>
      </c>
      <c r="H101" s="27">
        <f t="shared" si="1"/>
        <v>19464837.620000001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4"/>
      <c r="X101" s="24"/>
    </row>
    <row r="102" spans="1:24" ht="13.15" customHeight="1">
      <c r="A102" s="26" t="s">
        <v>28</v>
      </c>
      <c r="B102" s="26" t="s">
        <v>1000</v>
      </c>
      <c r="C102" s="26"/>
      <c r="D102" s="26"/>
      <c r="E102" s="26"/>
      <c r="F102" s="26" t="s">
        <v>605</v>
      </c>
      <c r="G102" s="25" t="s">
        <v>999</v>
      </c>
      <c r="H102" s="27">
        <f t="shared" si="1"/>
        <v>46990.17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3.15" customHeight="1">
      <c r="A103" s="26" t="s">
        <v>152</v>
      </c>
      <c r="B103" s="26" t="s">
        <v>998</v>
      </c>
      <c r="C103" s="26"/>
      <c r="D103" s="26"/>
      <c r="E103" s="26"/>
      <c r="F103" s="26" t="s">
        <v>605</v>
      </c>
      <c r="G103" s="25" t="s">
        <v>997</v>
      </c>
      <c r="H103" s="27">
        <f t="shared" si="1"/>
        <v>25242644.870000001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4"/>
      <c r="X103" s="24"/>
    </row>
    <row r="104" spans="1:24" ht="13.15" customHeight="1">
      <c r="A104" s="26" t="s">
        <v>145</v>
      </c>
      <c r="B104" s="26" t="s">
        <v>996</v>
      </c>
      <c r="C104" s="26"/>
      <c r="D104" s="26"/>
      <c r="E104" s="26"/>
      <c r="F104" s="26" t="s">
        <v>605</v>
      </c>
      <c r="G104" s="25" t="s">
        <v>995</v>
      </c>
      <c r="H104" s="27">
        <f t="shared" si="1"/>
        <v>3475969.84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ht="13.15" customHeight="1">
      <c r="A105" s="26" t="s">
        <v>153</v>
      </c>
      <c r="B105" s="26" t="s">
        <v>994</v>
      </c>
      <c r="C105" s="26"/>
      <c r="D105" s="26"/>
      <c r="E105" s="26"/>
      <c r="F105" s="26" t="s">
        <v>605</v>
      </c>
      <c r="G105" s="25" t="s">
        <v>993</v>
      </c>
      <c r="H105" s="27">
        <f t="shared" si="1"/>
        <v>3546464.6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4"/>
      <c r="X105" s="24"/>
    </row>
    <row r="106" spans="1:24" ht="13.15" customHeight="1">
      <c r="A106" s="26" t="s">
        <v>146</v>
      </c>
      <c r="B106" s="26" t="s">
        <v>992</v>
      </c>
      <c r="C106" s="26"/>
      <c r="D106" s="26"/>
      <c r="E106" s="26"/>
      <c r="F106" s="26" t="s">
        <v>605</v>
      </c>
      <c r="G106" s="25" t="s">
        <v>991</v>
      </c>
      <c r="H106" s="27">
        <f t="shared" si="1"/>
        <v>20757578.239999998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4"/>
      <c r="X106" s="24"/>
    </row>
    <row r="107" spans="1:24" ht="13.15" customHeight="1">
      <c r="A107" s="26" t="s">
        <v>154</v>
      </c>
      <c r="B107" s="26" t="s">
        <v>990</v>
      </c>
      <c r="C107" s="26"/>
      <c r="D107" s="26"/>
      <c r="E107" s="26"/>
      <c r="F107" s="26" t="s">
        <v>605</v>
      </c>
      <c r="G107" s="25" t="s">
        <v>989</v>
      </c>
      <c r="H107" s="27">
        <f t="shared" si="1"/>
        <v>7666801.7300000004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4"/>
      <c r="X107" s="24"/>
    </row>
    <row r="108" spans="1:24" ht="13.15" customHeight="1">
      <c r="A108" s="26" t="s">
        <v>155</v>
      </c>
      <c r="B108" s="26" t="s">
        <v>988</v>
      </c>
      <c r="C108" s="26"/>
      <c r="D108" s="26"/>
      <c r="E108" s="26"/>
      <c r="F108" s="26" t="s">
        <v>605</v>
      </c>
      <c r="G108" s="25" t="s">
        <v>987</v>
      </c>
      <c r="H108" s="27">
        <f t="shared" si="1"/>
        <v>7772190.71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4"/>
      <c r="X108" s="24"/>
    </row>
    <row r="109" spans="1:24" ht="13.15" customHeight="1">
      <c r="A109" s="26" t="s">
        <v>156</v>
      </c>
      <c r="B109" s="26" t="s">
        <v>986</v>
      </c>
      <c r="C109" s="26"/>
      <c r="D109" s="26"/>
      <c r="E109" s="26"/>
      <c r="F109" s="26" t="s">
        <v>605</v>
      </c>
      <c r="G109" s="25" t="s">
        <v>985</v>
      </c>
      <c r="H109" s="27">
        <f t="shared" si="1"/>
        <v>24613316.789999999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4"/>
      <c r="X109" s="24"/>
    </row>
    <row r="110" spans="1:24" ht="13.15" customHeight="1">
      <c r="A110" s="26" t="s">
        <v>157</v>
      </c>
      <c r="B110" s="26" t="s">
        <v>984</v>
      </c>
      <c r="C110" s="26"/>
      <c r="D110" s="26"/>
      <c r="E110" s="26"/>
      <c r="F110" s="26" t="s">
        <v>605</v>
      </c>
      <c r="G110" s="25" t="s">
        <v>983</v>
      </c>
      <c r="H110" s="27">
        <f t="shared" si="1"/>
        <v>11987231.029999999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4"/>
      <c r="X110" s="24"/>
    </row>
    <row r="111" spans="1:24" ht="13.15" customHeight="1">
      <c r="A111" s="26" t="s">
        <v>2</v>
      </c>
      <c r="B111" s="26" t="s">
        <v>982</v>
      </c>
      <c r="C111" s="26"/>
      <c r="D111" s="26"/>
      <c r="E111" s="26"/>
      <c r="F111" s="26" t="s">
        <v>605</v>
      </c>
      <c r="G111" s="25" t="s">
        <v>981</v>
      </c>
      <c r="H111" s="27">
        <f t="shared" si="1"/>
        <v>30562568.539999999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4"/>
      <c r="X111" s="24"/>
    </row>
    <row r="112" spans="1:24" ht="13.15" customHeight="1">
      <c r="A112" s="26" t="s">
        <v>158</v>
      </c>
      <c r="B112" s="26" t="s">
        <v>980</v>
      </c>
      <c r="C112" s="26"/>
      <c r="D112" s="26"/>
      <c r="E112" s="26"/>
      <c r="F112" s="26" t="s">
        <v>605</v>
      </c>
      <c r="G112" s="25" t="s">
        <v>979</v>
      </c>
      <c r="H112" s="27">
        <f t="shared" si="1"/>
        <v>33543970.809999999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4"/>
      <c r="X112" s="24"/>
    </row>
    <row r="113" spans="1:24" ht="13.15" customHeight="1">
      <c r="A113" s="26" t="s">
        <v>159</v>
      </c>
      <c r="B113" s="26" t="s">
        <v>978</v>
      </c>
      <c r="C113" s="26"/>
      <c r="D113" s="26"/>
      <c r="E113" s="26"/>
      <c r="F113" s="26" t="s">
        <v>605</v>
      </c>
      <c r="G113" s="25" t="s">
        <v>977</v>
      </c>
      <c r="H113" s="27">
        <f t="shared" si="1"/>
        <v>27511141.449999999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4"/>
      <c r="X113" s="24"/>
    </row>
    <row r="114" spans="1:24" ht="13.15" customHeight="1">
      <c r="A114" s="26" t="s">
        <v>4</v>
      </c>
      <c r="B114" s="26" t="s">
        <v>976</v>
      </c>
      <c r="C114" s="26"/>
      <c r="D114" s="26"/>
      <c r="E114" s="26"/>
      <c r="F114" s="26" t="s">
        <v>605</v>
      </c>
      <c r="G114" s="25" t="s">
        <v>975</v>
      </c>
      <c r="H114" s="27">
        <f t="shared" si="1"/>
        <v>6069704.1399999997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4"/>
      <c r="X114" s="24"/>
    </row>
    <row r="115" spans="1:24" ht="13.15" customHeight="1">
      <c r="A115" s="26" t="s">
        <v>30</v>
      </c>
      <c r="B115" s="26" t="s">
        <v>974</v>
      </c>
      <c r="C115" s="26"/>
      <c r="D115" s="26"/>
      <c r="E115" s="26"/>
      <c r="F115" s="26" t="s">
        <v>605</v>
      </c>
      <c r="G115" s="25" t="s">
        <v>973</v>
      </c>
      <c r="H115" s="27">
        <f t="shared" si="1"/>
        <v>4444192.83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4"/>
      <c r="X115" s="24"/>
    </row>
    <row r="116" spans="1:24" ht="13.15" customHeight="1">
      <c r="A116" s="26" t="s">
        <v>162</v>
      </c>
      <c r="B116" s="26" t="s">
        <v>972</v>
      </c>
      <c r="C116" s="26"/>
      <c r="D116" s="26"/>
      <c r="E116" s="26"/>
      <c r="F116" s="26" t="s">
        <v>605</v>
      </c>
      <c r="G116" s="25" t="s">
        <v>971</v>
      </c>
      <c r="H116" s="27">
        <f t="shared" si="1"/>
        <v>5851508.3099999996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4"/>
      <c r="X116" s="24"/>
    </row>
    <row r="117" spans="1:24" ht="13.15" customHeight="1">
      <c r="A117" s="26" t="s">
        <v>163</v>
      </c>
      <c r="B117" s="26" t="s">
        <v>970</v>
      </c>
      <c r="C117" s="26"/>
      <c r="D117" s="26"/>
      <c r="E117" s="26"/>
      <c r="F117" s="26" t="s">
        <v>605</v>
      </c>
      <c r="G117" s="25" t="s">
        <v>969</v>
      </c>
      <c r="H117" s="27">
        <f t="shared" si="1"/>
        <v>7459063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4"/>
      <c r="X117" s="24"/>
    </row>
    <row r="118" spans="1:24" ht="13.15" customHeight="1">
      <c r="A118" s="26" t="s">
        <v>161</v>
      </c>
      <c r="B118" s="26" t="s">
        <v>968</v>
      </c>
      <c r="C118" s="26"/>
      <c r="D118" s="26"/>
      <c r="E118" s="26"/>
      <c r="F118" s="26" t="s">
        <v>605</v>
      </c>
      <c r="G118" s="25" t="s">
        <v>967</v>
      </c>
      <c r="H118" s="27">
        <f t="shared" si="1"/>
        <v>12043784.939999999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4"/>
      <c r="X118" s="24"/>
    </row>
    <row r="119" spans="1:24" ht="13.15" customHeight="1">
      <c r="A119" s="26" t="s">
        <v>164</v>
      </c>
      <c r="B119" s="26" t="s">
        <v>966</v>
      </c>
      <c r="C119" s="26"/>
      <c r="D119" s="26"/>
      <c r="E119" s="26"/>
      <c r="F119" s="26" t="s">
        <v>605</v>
      </c>
      <c r="G119" s="25" t="s">
        <v>965</v>
      </c>
      <c r="H119" s="27">
        <f t="shared" si="1"/>
        <v>32995.22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4"/>
      <c r="X119" s="24"/>
    </row>
    <row r="120" spans="1:24" ht="13.15" customHeight="1">
      <c r="A120" s="26" t="s">
        <v>32</v>
      </c>
      <c r="B120" s="26" t="s">
        <v>964</v>
      </c>
      <c r="C120" s="26"/>
      <c r="D120" s="26"/>
      <c r="E120" s="26"/>
      <c r="F120" s="26" t="s">
        <v>605</v>
      </c>
      <c r="G120" s="25" t="s">
        <v>963</v>
      </c>
      <c r="H120" s="27">
        <f t="shared" si="1"/>
        <v>95899.37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4"/>
      <c r="X120" s="24"/>
    </row>
    <row r="121" spans="1:24" ht="13.15" customHeight="1">
      <c r="A121" s="26" t="s">
        <v>6</v>
      </c>
      <c r="B121" s="26" t="s">
        <v>962</v>
      </c>
      <c r="C121" s="26"/>
      <c r="D121" s="26"/>
      <c r="E121" s="26"/>
      <c r="F121" s="26" t="s">
        <v>605</v>
      </c>
      <c r="G121" s="25" t="s">
        <v>961</v>
      </c>
      <c r="H121" s="27">
        <f t="shared" si="1"/>
        <v>223362.97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4"/>
      <c r="X121" s="24"/>
    </row>
    <row r="122" spans="1:24" ht="13.15" customHeight="1">
      <c r="A122" s="26" t="s">
        <v>165</v>
      </c>
      <c r="B122" s="26" t="s">
        <v>960</v>
      </c>
      <c r="C122" s="26"/>
      <c r="D122" s="26"/>
      <c r="E122" s="26"/>
      <c r="F122" s="26" t="s">
        <v>605</v>
      </c>
      <c r="G122" s="25" t="s">
        <v>959</v>
      </c>
      <c r="H122" s="27">
        <f t="shared" si="1"/>
        <v>2012906.09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4"/>
      <c r="X122" s="24"/>
    </row>
    <row r="123" spans="1:24" ht="13.15" customHeight="1">
      <c r="A123" s="26" t="s">
        <v>166</v>
      </c>
      <c r="B123" s="26" t="s">
        <v>958</v>
      </c>
      <c r="C123" s="26"/>
      <c r="D123" s="26"/>
      <c r="E123" s="26"/>
      <c r="F123" s="26" t="s">
        <v>605</v>
      </c>
      <c r="G123" s="25" t="s">
        <v>957</v>
      </c>
      <c r="H123" s="27">
        <f t="shared" si="1"/>
        <v>739674.33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4"/>
      <c r="X123" s="24"/>
    </row>
    <row r="124" spans="1:24" ht="13.15" customHeight="1">
      <c r="A124" s="26" t="s">
        <v>34</v>
      </c>
      <c r="B124" s="26" t="s">
        <v>956</v>
      </c>
      <c r="C124" s="26"/>
      <c r="D124" s="26"/>
      <c r="E124" s="26"/>
      <c r="F124" s="26" t="s">
        <v>605</v>
      </c>
      <c r="G124" s="25" t="s">
        <v>955</v>
      </c>
      <c r="H124" s="27">
        <f t="shared" si="1"/>
        <v>924502.42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4"/>
      <c r="X124" s="24"/>
    </row>
    <row r="125" spans="1:24" ht="13.15" customHeight="1">
      <c r="A125" s="26" t="s">
        <v>169</v>
      </c>
      <c r="B125" s="26" t="s">
        <v>954</v>
      </c>
      <c r="C125" s="26"/>
      <c r="D125" s="26"/>
      <c r="E125" s="26"/>
      <c r="F125" s="26" t="s">
        <v>605</v>
      </c>
      <c r="G125" s="25" t="s">
        <v>953</v>
      </c>
      <c r="H125" s="27">
        <f t="shared" si="1"/>
        <v>28826.47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4"/>
      <c r="X125" s="24"/>
    </row>
    <row r="126" spans="1:24" ht="13.15" customHeight="1">
      <c r="A126" s="26" t="s">
        <v>170</v>
      </c>
      <c r="B126" s="26" t="s">
        <v>952</v>
      </c>
      <c r="C126" s="26"/>
      <c r="D126" s="26"/>
      <c r="E126" s="26"/>
      <c r="F126" s="26" t="s">
        <v>605</v>
      </c>
      <c r="G126" s="25" t="s">
        <v>951</v>
      </c>
      <c r="H126" s="27">
        <f t="shared" si="1"/>
        <v>118503.93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4"/>
      <c r="X126" s="24"/>
    </row>
    <row r="127" spans="1:24" ht="13.15" customHeight="1">
      <c r="A127" s="26" t="s">
        <v>171</v>
      </c>
      <c r="B127" s="26" t="s">
        <v>950</v>
      </c>
      <c r="C127" s="26"/>
      <c r="D127" s="26"/>
      <c r="E127" s="26"/>
      <c r="F127" s="26" t="s">
        <v>605</v>
      </c>
      <c r="G127" s="25" t="s">
        <v>949</v>
      </c>
      <c r="H127" s="27">
        <f t="shared" si="1"/>
        <v>114150.12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4"/>
      <c r="X127" s="24"/>
    </row>
    <row r="128" spans="1:24" ht="13.15" customHeight="1">
      <c r="A128" s="26" t="s">
        <v>175</v>
      </c>
      <c r="B128" s="26" t="s">
        <v>948</v>
      </c>
      <c r="C128" s="26"/>
      <c r="D128" s="26"/>
      <c r="E128" s="26"/>
      <c r="F128" s="26" t="s">
        <v>605</v>
      </c>
      <c r="G128" s="25" t="s">
        <v>947</v>
      </c>
      <c r="H128" s="27">
        <f t="shared" si="1"/>
        <v>161949.04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4"/>
      <c r="X128" s="24"/>
    </row>
    <row r="129" spans="1:24" ht="13.15" customHeight="1">
      <c r="A129" s="26" t="s">
        <v>172</v>
      </c>
      <c r="B129" s="26" t="s">
        <v>946</v>
      </c>
      <c r="C129" s="26"/>
      <c r="D129" s="26"/>
      <c r="E129" s="26"/>
      <c r="F129" s="26" t="s">
        <v>605</v>
      </c>
      <c r="G129" s="25" t="s">
        <v>945</v>
      </c>
      <c r="H129" s="27">
        <f t="shared" si="1"/>
        <v>20087.87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4"/>
      <c r="X129" s="24"/>
    </row>
    <row r="130" spans="1:24" ht="13.15" customHeight="1">
      <c r="A130" s="26" t="s">
        <v>176</v>
      </c>
      <c r="B130" s="26" t="s">
        <v>944</v>
      </c>
      <c r="C130" s="26"/>
      <c r="D130" s="26"/>
      <c r="E130" s="26"/>
      <c r="F130" s="26" t="s">
        <v>605</v>
      </c>
      <c r="G130" s="25" t="s">
        <v>943</v>
      </c>
      <c r="H130" s="27">
        <f t="shared" si="1"/>
        <v>21680.639999999999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4"/>
      <c r="X130" s="24"/>
    </row>
    <row r="131" spans="1:24" ht="13.15" customHeight="1">
      <c r="A131" s="26" t="s">
        <v>173</v>
      </c>
      <c r="B131" s="26" t="s">
        <v>942</v>
      </c>
      <c r="C131" s="26"/>
      <c r="D131" s="26"/>
      <c r="E131" s="26"/>
      <c r="F131" s="26" t="s">
        <v>605</v>
      </c>
      <c r="G131" s="25" t="s">
        <v>941</v>
      </c>
      <c r="H131" s="27">
        <f t="shared" si="1"/>
        <v>22067.15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4"/>
      <c r="X131" s="24"/>
    </row>
    <row r="132" spans="1:24" ht="13.15" customHeight="1">
      <c r="A132" s="26" t="s">
        <v>174</v>
      </c>
      <c r="B132" s="26" t="s">
        <v>940</v>
      </c>
      <c r="C132" s="26"/>
      <c r="D132" s="26"/>
      <c r="E132" s="26"/>
      <c r="F132" s="26" t="s">
        <v>605</v>
      </c>
      <c r="G132" s="25" t="s">
        <v>939</v>
      </c>
      <c r="H132" s="27">
        <f t="shared" si="1"/>
        <v>944194.94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4"/>
      <c r="X132" s="24"/>
    </row>
    <row r="133" spans="1:24" ht="13.15" customHeight="1">
      <c r="A133" s="26" t="s">
        <v>168</v>
      </c>
      <c r="B133" s="26" t="s">
        <v>938</v>
      </c>
      <c r="C133" s="26"/>
      <c r="D133" s="26"/>
      <c r="E133" s="26"/>
      <c r="F133" s="26" t="s">
        <v>605</v>
      </c>
      <c r="G133" s="25" t="s">
        <v>937</v>
      </c>
      <c r="H133" s="27">
        <f t="shared" si="1"/>
        <v>1264343.03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4"/>
      <c r="X133" s="24"/>
    </row>
    <row r="134" spans="1:24" ht="13.15" customHeight="1">
      <c r="A134" s="26" t="s">
        <v>177</v>
      </c>
      <c r="B134" s="26" t="s">
        <v>936</v>
      </c>
      <c r="C134" s="26"/>
      <c r="D134" s="26"/>
      <c r="E134" s="26"/>
      <c r="F134" s="26" t="s">
        <v>605</v>
      </c>
      <c r="G134" s="25" t="s">
        <v>935</v>
      </c>
      <c r="H134" s="27">
        <f t="shared" ref="H134:H197" si="2">G134*1</f>
        <v>206345.57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4"/>
      <c r="X134" s="24"/>
    </row>
    <row r="135" spans="1:24" ht="13.15" customHeight="1">
      <c r="A135" s="26" t="s">
        <v>185</v>
      </c>
      <c r="B135" s="26" t="s">
        <v>934</v>
      </c>
      <c r="C135" s="26"/>
      <c r="D135" s="26"/>
      <c r="E135" s="26"/>
      <c r="F135" s="26" t="s">
        <v>605</v>
      </c>
      <c r="G135" s="25" t="s">
        <v>933</v>
      </c>
      <c r="H135" s="27">
        <f t="shared" si="2"/>
        <v>331249.40999999997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4"/>
      <c r="X135" s="24"/>
    </row>
    <row r="136" spans="1:24" ht="13.15" customHeight="1">
      <c r="A136" s="26" t="s">
        <v>186</v>
      </c>
      <c r="B136" s="26" t="s">
        <v>932</v>
      </c>
      <c r="C136" s="26"/>
      <c r="D136" s="26"/>
      <c r="E136" s="26"/>
      <c r="F136" s="26" t="s">
        <v>605</v>
      </c>
      <c r="G136" s="25" t="s">
        <v>931</v>
      </c>
      <c r="H136" s="27">
        <f t="shared" si="2"/>
        <v>84027.67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4"/>
      <c r="X136" s="24"/>
    </row>
    <row r="137" spans="1:24" ht="13.15" customHeight="1">
      <c r="A137" s="26" t="s">
        <v>187</v>
      </c>
      <c r="B137" s="26" t="s">
        <v>930</v>
      </c>
      <c r="C137" s="26"/>
      <c r="D137" s="26"/>
      <c r="E137" s="26"/>
      <c r="F137" s="26" t="s">
        <v>605</v>
      </c>
      <c r="G137" s="25" t="s">
        <v>929</v>
      </c>
      <c r="H137" s="27">
        <f t="shared" si="2"/>
        <v>271902.31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4"/>
      <c r="X137" s="24"/>
    </row>
    <row r="138" spans="1:24" ht="13.15" customHeight="1">
      <c r="A138" s="26" t="s">
        <v>178</v>
      </c>
      <c r="B138" s="26" t="s">
        <v>928</v>
      </c>
      <c r="C138" s="26"/>
      <c r="D138" s="26"/>
      <c r="E138" s="26"/>
      <c r="F138" s="26" t="s">
        <v>605</v>
      </c>
      <c r="G138" s="25" t="s">
        <v>927</v>
      </c>
      <c r="H138" s="27">
        <f t="shared" si="2"/>
        <v>328561.26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4"/>
      <c r="X138" s="24"/>
    </row>
    <row r="139" spans="1:24" ht="13.15" customHeight="1">
      <c r="A139" s="26" t="s">
        <v>181</v>
      </c>
      <c r="B139" s="26" t="s">
        <v>926</v>
      </c>
      <c r="C139" s="26"/>
      <c r="D139" s="26"/>
      <c r="E139" s="26"/>
      <c r="F139" s="26" t="s">
        <v>605</v>
      </c>
      <c r="G139" s="25" t="s">
        <v>925</v>
      </c>
      <c r="H139" s="27">
        <f t="shared" si="2"/>
        <v>422006.25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4"/>
      <c r="X139" s="24"/>
    </row>
    <row r="140" spans="1:24" ht="13.15" customHeight="1">
      <c r="A140" s="26" t="s">
        <v>182</v>
      </c>
      <c r="B140" s="26" t="s">
        <v>924</v>
      </c>
      <c r="C140" s="26"/>
      <c r="D140" s="26"/>
      <c r="E140" s="26"/>
      <c r="F140" s="26" t="s">
        <v>605</v>
      </c>
      <c r="G140" s="25" t="s">
        <v>923</v>
      </c>
      <c r="H140" s="27">
        <f t="shared" si="2"/>
        <v>268306.25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4"/>
      <c r="X140" s="24"/>
    </row>
    <row r="141" spans="1:24" ht="13.15" customHeight="1">
      <c r="A141" s="26" t="s">
        <v>188</v>
      </c>
      <c r="B141" s="26" t="s">
        <v>922</v>
      </c>
      <c r="C141" s="26"/>
      <c r="D141" s="26"/>
      <c r="E141" s="26"/>
      <c r="F141" s="26" t="s">
        <v>605</v>
      </c>
      <c r="G141" s="25" t="s">
        <v>921</v>
      </c>
      <c r="H141" s="27">
        <f t="shared" si="2"/>
        <v>69895.69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4"/>
      <c r="X141" s="24"/>
    </row>
    <row r="142" spans="1:24" ht="13.15" customHeight="1">
      <c r="A142" s="26" t="s">
        <v>189</v>
      </c>
      <c r="B142" s="26" t="s">
        <v>920</v>
      </c>
      <c r="C142" s="26"/>
      <c r="D142" s="26"/>
      <c r="E142" s="26"/>
      <c r="F142" s="26" t="s">
        <v>605</v>
      </c>
      <c r="G142" s="25" t="s">
        <v>919</v>
      </c>
      <c r="H142" s="27">
        <f t="shared" si="2"/>
        <v>388029.66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4"/>
      <c r="X142" s="24"/>
    </row>
    <row r="143" spans="1:24" ht="13.15" customHeight="1">
      <c r="A143" s="26" t="s">
        <v>190</v>
      </c>
      <c r="B143" s="26" t="s">
        <v>918</v>
      </c>
      <c r="C143" s="26"/>
      <c r="D143" s="26"/>
      <c r="E143" s="26"/>
      <c r="F143" s="26" t="s">
        <v>605</v>
      </c>
      <c r="G143" s="25" t="s">
        <v>917</v>
      </c>
      <c r="H143" s="27">
        <f t="shared" si="2"/>
        <v>268418.15999999997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4"/>
      <c r="X143" s="24"/>
    </row>
    <row r="144" spans="1:24" ht="13.15" customHeight="1">
      <c r="A144" s="26" t="s">
        <v>183</v>
      </c>
      <c r="B144" s="26" t="s">
        <v>916</v>
      </c>
      <c r="C144" s="26"/>
      <c r="D144" s="26"/>
      <c r="E144" s="26"/>
      <c r="F144" s="26" t="s">
        <v>605</v>
      </c>
      <c r="G144" s="25" t="s">
        <v>915</v>
      </c>
      <c r="H144" s="27">
        <f t="shared" si="2"/>
        <v>87300.32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4"/>
      <c r="X144" s="24"/>
    </row>
    <row r="145" spans="1:24" ht="13.15" customHeight="1">
      <c r="A145" s="26" t="s">
        <v>179</v>
      </c>
      <c r="B145" s="26" t="s">
        <v>914</v>
      </c>
      <c r="C145" s="26"/>
      <c r="D145" s="26"/>
      <c r="E145" s="26"/>
      <c r="F145" s="26" t="s">
        <v>605</v>
      </c>
      <c r="G145" s="25" t="s">
        <v>913</v>
      </c>
      <c r="H145" s="27">
        <f t="shared" si="2"/>
        <v>2311502.2000000002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4"/>
      <c r="X145" s="24"/>
    </row>
    <row r="146" spans="1:24" ht="13.15" customHeight="1">
      <c r="A146" s="26" t="s">
        <v>180</v>
      </c>
      <c r="B146" s="26" t="s">
        <v>912</v>
      </c>
      <c r="C146" s="26"/>
      <c r="D146" s="26"/>
      <c r="E146" s="26"/>
      <c r="F146" s="26" t="s">
        <v>605</v>
      </c>
      <c r="G146" s="25" t="s">
        <v>911</v>
      </c>
      <c r="H146" s="27">
        <f t="shared" si="2"/>
        <v>292948.64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4"/>
      <c r="X146" s="24"/>
    </row>
    <row r="147" spans="1:24" ht="13.15" customHeight="1">
      <c r="A147" s="26" t="s">
        <v>184</v>
      </c>
      <c r="B147" s="26" t="s">
        <v>910</v>
      </c>
      <c r="C147" s="26"/>
      <c r="D147" s="26"/>
      <c r="E147" s="26"/>
      <c r="F147" s="26" t="s">
        <v>605</v>
      </c>
      <c r="G147" s="25" t="s">
        <v>909</v>
      </c>
      <c r="H147" s="27">
        <f t="shared" si="2"/>
        <v>1936231.5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4"/>
      <c r="X147" s="24"/>
    </row>
    <row r="148" spans="1:24" ht="13.15" customHeight="1">
      <c r="A148" s="26" t="s">
        <v>196</v>
      </c>
      <c r="B148" s="26" t="s">
        <v>908</v>
      </c>
      <c r="C148" s="26"/>
      <c r="D148" s="26"/>
      <c r="E148" s="26"/>
      <c r="F148" s="26" t="s">
        <v>605</v>
      </c>
      <c r="G148" s="25" t="s">
        <v>907</v>
      </c>
      <c r="H148" s="27">
        <f t="shared" si="2"/>
        <v>55056.33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4"/>
      <c r="X148" s="24"/>
    </row>
    <row r="149" spans="1:24" ht="13.15" customHeight="1">
      <c r="A149" s="26" t="s">
        <v>193</v>
      </c>
      <c r="B149" s="26" t="s">
        <v>906</v>
      </c>
      <c r="C149" s="26"/>
      <c r="D149" s="26"/>
      <c r="E149" s="26"/>
      <c r="F149" s="26" t="s">
        <v>605</v>
      </c>
      <c r="G149" s="25" t="s">
        <v>905</v>
      </c>
      <c r="H149" s="27">
        <f t="shared" si="2"/>
        <v>512846.34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4"/>
      <c r="X149" s="24"/>
    </row>
    <row r="150" spans="1:24" ht="13.15" customHeight="1">
      <c r="A150" s="26" t="s">
        <v>192</v>
      </c>
      <c r="B150" s="26" t="s">
        <v>904</v>
      </c>
      <c r="C150" s="26"/>
      <c r="D150" s="26"/>
      <c r="E150" s="26"/>
      <c r="F150" s="26" t="s">
        <v>605</v>
      </c>
      <c r="G150" s="25" t="s">
        <v>903</v>
      </c>
      <c r="H150" s="27">
        <f t="shared" si="2"/>
        <v>54578.33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4"/>
      <c r="X150" s="24"/>
    </row>
    <row r="151" spans="1:24" ht="13.15" customHeight="1">
      <c r="A151" s="26" t="s">
        <v>194</v>
      </c>
      <c r="B151" s="26" t="s">
        <v>902</v>
      </c>
      <c r="C151" s="26"/>
      <c r="D151" s="26"/>
      <c r="E151" s="26"/>
      <c r="F151" s="26" t="s">
        <v>605</v>
      </c>
      <c r="G151" s="25" t="s">
        <v>901</v>
      </c>
      <c r="H151" s="27">
        <f t="shared" si="2"/>
        <v>76873.39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4"/>
      <c r="X151" s="24"/>
    </row>
    <row r="152" spans="1:24" ht="13.15" customHeight="1">
      <c r="A152" s="26" t="s">
        <v>0</v>
      </c>
      <c r="B152" s="26" t="s">
        <v>900</v>
      </c>
      <c r="C152" s="26"/>
      <c r="D152" s="26"/>
      <c r="E152" s="26"/>
      <c r="F152" s="26" t="s">
        <v>605</v>
      </c>
      <c r="G152" s="25" t="s">
        <v>899</v>
      </c>
      <c r="H152" s="27">
        <f t="shared" si="2"/>
        <v>204605.67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4"/>
      <c r="X152" s="24"/>
    </row>
    <row r="153" spans="1:24" ht="13.15" customHeight="1">
      <c r="A153" s="26" t="s">
        <v>195</v>
      </c>
      <c r="B153" s="26" t="s">
        <v>898</v>
      </c>
      <c r="C153" s="26"/>
      <c r="D153" s="26"/>
      <c r="E153" s="26"/>
      <c r="F153" s="26" t="s">
        <v>605</v>
      </c>
      <c r="G153" s="25" t="s">
        <v>897</v>
      </c>
      <c r="H153" s="27">
        <f t="shared" si="2"/>
        <v>162439.1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4"/>
      <c r="X153" s="24"/>
    </row>
    <row r="154" spans="1:24" ht="13.15" customHeight="1">
      <c r="A154" s="26" t="s">
        <v>197</v>
      </c>
      <c r="B154" s="26" t="s">
        <v>896</v>
      </c>
      <c r="C154" s="26"/>
      <c r="D154" s="26"/>
      <c r="E154" s="26"/>
      <c r="F154" s="26" t="s">
        <v>605</v>
      </c>
      <c r="G154" s="25" t="s">
        <v>895</v>
      </c>
      <c r="H154" s="27">
        <f t="shared" si="2"/>
        <v>136488.51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4"/>
      <c r="X154" s="24"/>
    </row>
    <row r="155" spans="1:24" ht="13.15" customHeight="1">
      <c r="A155" s="26" t="s">
        <v>191</v>
      </c>
      <c r="B155" s="26" t="s">
        <v>894</v>
      </c>
      <c r="C155" s="26"/>
      <c r="D155" s="26"/>
      <c r="E155" s="26"/>
      <c r="F155" s="26" t="s">
        <v>605</v>
      </c>
      <c r="G155" s="25" t="s">
        <v>893</v>
      </c>
      <c r="H155" s="27">
        <f t="shared" si="2"/>
        <v>285569.03999999998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4"/>
      <c r="X155" s="24"/>
    </row>
    <row r="156" spans="1:24" ht="13.15" customHeight="1">
      <c r="A156" s="26" t="s">
        <v>36</v>
      </c>
      <c r="B156" s="26" t="s">
        <v>892</v>
      </c>
      <c r="C156" s="26"/>
      <c r="D156" s="26"/>
      <c r="E156" s="26"/>
      <c r="F156" s="26" t="s">
        <v>605</v>
      </c>
      <c r="G156" s="25" t="s">
        <v>891</v>
      </c>
      <c r="H156" s="27">
        <f t="shared" si="2"/>
        <v>262328.68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4"/>
      <c r="X156" s="24"/>
    </row>
    <row r="157" spans="1:24" ht="13.15" customHeight="1">
      <c r="A157" s="26" t="s">
        <v>199</v>
      </c>
      <c r="B157" s="26" t="s">
        <v>890</v>
      </c>
      <c r="C157" s="26"/>
      <c r="D157" s="26"/>
      <c r="E157" s="26"/>
      <c r="F157" s="26" t="s">
        <v>605</v>
      </c>
      <c r="G157" s="25" t="s">
        <v>889</v>
      </c>
      <c r="H157" s="27">
        <f t="shared" si="2"/>
        <v>299569.33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4"/>
      <c r="X157" s="24"/>
    </row>
    <row r="158" spans="1:24" ht="13.15" customHeight="1">
      <c r="A158" s="26" t="s">
        <v>200</v>
      </c>
      <c r="B158" s="26" t="s">
        <v>888</v>
      </c>
      <c r="C158" s="26"/>
      <c r="D158" s="26"/>
      <c r="E158" s="26"/>
      <c r="F158" s="26" t="s">
        <v>605</v>
      </c>
      <c r="G158" s="25" t="s">
        <v>887</v>
      </c>
      <c r="H158" s="27">
        <f t="shared" si="2"/>
        <v>2330537.61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4"/>
      <c r="X158" s="24"/>
    </row>
    <row r="159" spans="1:24" ht="13.15" customHeight="1">
      <c r="A159" s="26" t="s">
        <v>201</v>
      </c>
      <c r="B159" s="26" t="s">
        <v>886</v>
      </c>
      <c r="C159" s="26"/>
      <c r="D159" s="26"/>
      <c r="E159" s="26"/>
      <c r="F159" s="26" t="s">
        <v>605</v>
      </c>
      <c r="G159" s="25" t="s">
        <v>885</v>
      </c>
      <c r="H159" s="27">
        <f t="shared" si="2"/>
        <v>202211.93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4"/>
      <c r="X159" s="24"/>
    </row>
    <row r="160" spans="1:24" ht="13.15" customHeight="1">
      <c r="A160" s="26" t="s">
        <v>38</v>
      </c>
      <c r="B160" s="26" t="s">
        <v>884</v>
      </c>
      <c r="C160" s="26"/>
      <c r="D160" s="26"/>
      <c r="E160" s="26"/>
      <c r="F160" s="26" t="s">
        <v>605</v>
      </c>
      <c r="G160" s="25" t="s">
        <v>883</v>
      </c>
      <c r="H160" s="27">
        <f t="shared" si="2"/>
        <v>1090701.56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4"/>
      <c r="X160" s="24"/>
    </row>
    <row r="161" spans="1:24" ht="13.15" customHeight="1">
      <c r="A161" s="26" t="s">
        <v>198</v>
      </c>
      <c r="B161" s="26" t="s">
        <v>882</v>
      </c>
      <c r="C161" s="26"/>
      <c r="D161" s="26"/>
      <c r="E161" s="26"/>
      <c r="F161" s="26" t="s">
        <v>605</v>
      </c>
      <c r="G161" s="25" t="s">
        <v>881</v>
      </c>
      <c r="H161" s="27">
        <f t="shared" si="2"/>
        <v>1540885.08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4"/>
      <c r="X161" s="24"/>
    </row>
    <row r="162" spans="1:24" ht="13.15" customHeight="1">
      <c r="A162" s="26" t="s">
        <v>40</v>
      </c>
      <c r="B162" s="26" t="s">
        <v>880</v>
      </c>
      <c r="C162" s="26"/>
      <c r="D162" s="26"/>
      <c r="E162" s="26"/>
      <c r="F162" s="26" t="s">
        <v>605</v>
      </c>
      <c r="G162" s="25" t="s">
        <v>879</v>
      </c>
      <c r="H162" s="27">
        <f t="shared" si="2"/>
        <v>432346.81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4"/>
      <c r="X162" s="24"/>
    </row>
    <row r="163" spans="1:24" ht="13.15" customHeight="1">
      <c r="A163" s="26" t="s">
        <v>202</v>
      </c>
      <c r="B163" s="26" t="s">
        <v>878</v>
      </c>
      <c r="C163" s="26"/>
      <c r="D163" s="26"/>
      <c r="E163" s="26"/>
      <c r="F163" s="26" t="s">
        <v>605</v>
      </c>
      <c r="G163" s="25" t="s">
        <v>877</v>
      </c>
      <c r="H163" s="27">
        <f t="shared" si="2"/>
        <v>12297.89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4"/>
      <c r="X163" s="24"/>
    </row>
    <row r="164" spans="1:24" ht="13.15" customHeight="1">
      <c r="A164" s="26" t="s">
        <v>204</v>
      </c>
      <c r="B164" s="26" t="s">
        <v>876</v>
      </c>
      <c r="C164" s="26"/>
      <c r="D164" s="26"/>
      <c r="E164" s="26"/>
      <c r="F164" s="26" t="s">
        <v>605</v>
      </c>
      <c r="G164" s="25" t="s">
        <v>875</v>
      </c>
      <c r="H164" s="27">
        <f t="shared" si="2"/>
        <v>409413.7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4"/>
      <c r="X164" s="24"/>
    </row>
    <row r="165" spans="1:24" ht="13.15" customHeight="1">
      <c r="A165" s="26" t="s">
        <v>208</v>
      </c>
      <c r="B165" s="26" t="s">
        <v>874</v>
      </c>
      <c r="C165" s="26"/>
      <c r="D165" s="26"/>
      <c r="E165" s="26"/>
      <c r="F165" s="26" t="s">
        <v>605</v>
      </c>
      <c r="G165" s="25" t="s">
        <v>873</v>
      </c>
      <c r="H165" s="27">
        <f t="shared" si="2"/>
        <v>232667.01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4"/>
      <c r="X165" s="24"/>
    </row>
    <row r="166" spans="1:24" ht="13.15" customHeight="1">
      <c r="A166" s="26" t="s">
        <v>207</v>
      </c>
      <c r="B166" s="26" t="s">
        <v>872</v>
      </c>
      <c r="C166" s="26"/>
      <c r="D166" s="26"/>
      <c r="E166" s="26"/>
      <c r="F166" s="26" t="s">
        <v>605</v>
      </c>
      <c r="G166" s="25" t="s">
        <v>871</v>
      </c>
      <c r="H166" s="27">
        <f t="shared" si="2"/>
        <v>409308.8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4"/>
      <c r="X166" s="24"/>
    </row>
    <row r="167" spans="1:24" ht="13.15" customHeight="1">
      <c r="A167" s="26" t="s">
        <v>42</v>
      </c>
      <c r="B167" s="26" t="s">
        <v>870</v>
      </c>
      <c r="C167" s="26"/>
      <c r="D167" s="26"/>
      <c r="E167" s="26"/>
      <c r="F167" s="26" t="s">
        <v>605</v>
      </c>
      <c r="G167" s="25" t="s">
        <v>869</v>
      </c>
      <c r="H167" s="27">
        <f t="shared" si="2"/>
        <v>211456.73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4"/>
      <c r="X167" s="24"/>
    </row>
    <row r="168" spans="1:24" ht="13.15" customHeight="1">
      <c r="A168" s="26" t="s">
        <v>203</v>
      </c>
      <c r="B168" s="26" t="s">
        <v>868</v>
      </c>
      <c r="C168" s="26"/>
      <c r="D168" s="26"/>
      <c r="E168" s="26"/>
      <c r="F168" s="26" t="s">
        <v>605</v>
      </c>
      <c r="G168" s="25" t="s">
        <v>867</v>
      </c>
      <c r="H168" s="27">
        <f t="shared" si="2"/>
        <v>657401.25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4"/>
      <c r="X168" s="24"/>
    </row>
    <row r="169" spans="1:24" ht="13.15" customHeight="1">
      <c r="A169" s="26" t="s">
        <v>205</v>
      </c>
      <c r="B169" s="26" t="s">
        <v>866</v>
      </c>
      <c r="C169" s="26"/>
      <c r="D169" s="26"/>
      <c r="E169" s="26"/>
      <c r="F169" s="26" t="s">
        <v>605</v>
      </c>
      <c r="G169" s="25" t="s">
        <v>865</v>
      </c>
      <c r="H169" s="27">
        <f t="shared" si="2"/>
        <v>316387.46000000002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4"/>
      <c r="X169" s="24"/>
    </row>
    <row r="170" spans="1:24" ht="13.15" customHeight="1">
      <c r="A170" s="26" t="s">
        <v>206</v>
      </c>
      <c r="B170" s="26" t="s">
        <v>864</v>
      </c>
      <c r="C170" s="26"/>
      <c r="D170" s="26"/>
      <c r="E170" s="26"/>
      <c r="F170" s="26" t="s">
        <v>605</v>
      </c>
      <c r="G170" s="25" t="s">
        <v>863</v>
      </c>
      <c r="H170" s="27">
        <f t="shared" si="2"/>
        <v>423696.14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4"/>
      <c r="X170" s="24"/>
    </row>
    <row r="171" spans="1:24" ht="13.15" customHeight="1">
      <c r="A171" s="26" t="s">
        <v>44</v>
      </c>
      <c r="B171" s="26" t="s">
        <v>862</v>
      </c>
      <c r="C171" s="26"/>
      <c r="D171" s="26"/>
      <c r="E171" s="26"/>
      <c r="F171" s="26" t="s">
        <v>605</v>
      </c>
      <c r="G171" s="25" t="s">
        <v>861</v>
      </c>
      <c r="H171" s="27">
        <f t="shared" si="2"/>
        <v>911464.95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4"/>
      <c r="X171" s="24"/>
    </row>
    <row r="172" spans="1:24" ht="13.15" customHeight="1">
      <c r="A172" s="26" t="s">
        <v>209</v>
      </c>
      <c r="B172" s="26" t="s">
        <v>860</v>
      </c>
      <c r="C172" s="26"/>
      <c r="D172" s="26"/>
      <c r="E172" s="26"/>
      <c r="F172" s="26" t="s">
        <v>605</v>
      </c>
      <c r="G172" s="25" t="s">
        <v>859</v>
      </c>
      <c r="H172" s="27">
        <f t="shared" si="2"/>
        <v>187522.35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4"/>
      <c r="X172" s="24"/>
    </row>
    <row r="173" spans="1:24" ht="13.15" customHeight="1">
      <c r="A173" s="26" t="s">
        <v>210</v>
      </c>
      <c r="B173" s="26" t="s">
        <v>858</v>
      </c>
      <c r="C173" s="26"/>
      <c r="D173" s="26"/>
      <c r="E173" s="26"/>
      <c r="F173" s="26" t="s">
        <v>605</v>
      </c>
      <c r="G173" s="25" t="s">
        <v>857</v>
      </c>
      <c r="H173" s="27">
        <f t="shared" si="2"/>
        <v>163464.39000000001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4"/>
      <c r="X173" s="24"/>
    </row>
    <row r="174" spans="1:24" ht="13.15" customHeight="1">
      <c r="A174" s="26" t="s">
        <v>212</v>
      </c>
      <c r="B174" s="26" t="s">
        <v>856</v>
      </c>
      <c r="C174" s="26"/>
      <c r="D174" s="26"/>
      <c r="E174" s="26"/>
      <c r="F174" s="26" t="s">
        <v>605</v>
      </c>
      <c r="G174" s="25" t="s">
        <v>855</v>
      </c>
      <c r="H174" s="27">
        <f t="shared" si="2"/>
        <v>150759.29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4"/>
      <c r="X174" s="24"/>
    </row>
    <row r="175" spans="1:24" ht="13.15" customHeight="1">
      <c r="A175" s="26" t="s">
        <v>211</v>
      </c>
      <c r="B175" s="26" t="s">
        <v>854</v>
      </c>
      <c r="C175" s="26"/>
      <c r="D175" s="26"/>
      <c r="E175" s="26"/>
      <c r="F175" s="26" t="s">
        <v>605</v>
      </c>
      <c r="G175" s="25" t="s">
        <v>853</v>
      </c>
      <c r="H175" s="27">
        <f t="shared" si="2"/>
        <v>158223.32999999999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4"/>
      <c r="X175" s="24"/>
    </row>
    <row r="176" spans="1:24" ht="13.15" customHeight="1">
      <c r="A176" s="26" t="s">
        <v>584</v>
      </c>
      <c r="B176" s="26" t="s">
        <v>852</v>
      </c>
      <c r="C176" s="26"/>
      <c r="D176" s="26"/>
      <c r="E176" s="26"/>
      <c r="F176" s="26" t="s">
        <v>605</v>
      </c>
      <c r="G176" s="25" t="s">
        <v>789</v>
      </c>
      <c r="H176" s="27">
        <f t="shared" si="2"/>
        <v>0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4"/>
      <c r="X176" s="24"/>
    </row>
    <row r="177" spans="1:24" ht="13.15" customHeight="1">
      <c r="A177" s="26" t="s">
        <v>213</v>
      </c>
      <c r="B177" s="26" t="s">
        <v>851</v>
      </c>
      <c r="C177" s="26"/>
      <c r="D177" s="26"/>
      <c r="E177" s="26"/>
      <c r="F177" s="26" t="s">
        <v>605</v>
      </c>
      <c r="G177" s="25" t="s">
        <v>850</v>
      </c>
      <c r="H177" s="27">
        <f t="shared" si="2"/>
        <v>588249.51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4"/>
      <c r="X177" s="24"/>
    </row>
    <row r="178" spans="1:24" ht="13.15" customHeight="1">
      <c r="A178" s="26" t="s">
        <v>214</v>
      </c>
      <c r="B178" s="26" t="s">
        <v>849</v>
      </c>
      <c r="C178" s="26"/>
      <c r="D178" s="26"/>
      <c r="E178" s="26"/>
      <c r="F178" s="26" t="s">
        <v>605</v>
      </c>
      <c r="G178" s="25" t="s">
        <v>848</v>
      </c>
      <c r="H178" s="27">
        <f t="shared" si="2"/>
        <v>167623.57999999999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4"/>
      <c r="X178" s="24"/>
    </row>
    <row r="179" spans="1:24" ht="13.15" customHeight="1">
      <c r="A179" s="26" t="s">
        <v>215</v>
      </c>
      <c r="B179" s="26" t="s">
        <v>847</v>
      </c>
      <c r="C179" s="26"/>
      <c r="D179" s="26"/>
      <c r="E179" s="26"/>
      <c r="F179" s="26" t="s">
        <v>605</v>
      </c>
      <c r="G179" s="25" t="s">
        <v>846</v>
      </c>
      <c r="H179" s="27">
        <f t="shared" si="2"/>
        <v>222635.35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4"/>
      <c r="X179" s="24"/>
    </row>
    <row r="180" spans="1:24" ht="13.15" customHeight="1">
      <c r="A180" s="26" t="s">
        <v>219</v>
      </c>
      <c r="B180" s="26" t="s">
        <v>845</v>
      </c>
      <c r="C180" s="26"/>
      <c r="D180" s="26"/>
      <c r="E180" s="26"/>
      <c r="F180" s="26" t="s">
        <v>605</v>
      </c>
      <c r="G180" s="25" t="s">
        <v>844</v>
      </c>
      <c r="H180" s="27">
        <f t="shared" si="2"/>
        <v>2882499.45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4"/>
      <c r="X180" s="24"/>
    </row>
    <row r="181" spans="1:24" ht="13.15" customHeight="1">
      <c r="A181" s="26" t="s">
        <v>220</v>
      </c>
      <c r="B181" s="26" t="s">
        <v>843</v>
      </c>
      <c r="C181" s="26"/>
      <c r="D181" s="26"/>
      <c r="E181" s="26"/>
      <c r="F181" s="26" t="s">
        <v>605</v>
      </c>
      <c r="G181" s="25" t="s">
        <v>842</v>
      </c>
      <c r="H181" s="27">
        <f t="shared" si="2"/>
        <v>25095109.379999999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4"/>
      <c r="X181" s="24"/>
    </row>
    <row r="182" spans="1:24" ht="13.15" customHeight="1">
      <c r="A182" s="26" t="s">
        <v>221</v>
      </c>
      <c r="B182" s="26" t="s">
        <v>841</v>
      </c>
      <c r="C182" s="26"/>
      <c r="D182" s="26"/>
      <c r="E182" s="26"/>
      <c r="F182" s="26" t="s">
        <v>605</v>
      </c>
      <c r="G182" s="25" t="s">
        <v>840</v>
      </c>
      <c r="H182" s="27">
        <f t="shared" si="2"/>
        <v>33938892.409999996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4"/>
      <c r="X182" s="24"/>
    </row>
    <row r="183" spans="1:24" ht="13.15" customHeight="1">
      <c r="A183" s="26" t="s">
        <v>216</v>
      </c>
      <c r="B183" s="26" t="s">
        <v>839</v>
      </c>
      <c r="C183" s="26"/>
      <c r="D183" s="26"/>
      <c r="E183" s="26"/>
      <c r="F183" s="26" t="s">
        <v>605</v>
      </c>
      <c r="G183" s="25" t="s">
        <v>838</v>
      </c>
      <c r="H183" s="27">
        <f t="shared" si="2"/>
        <v>159787.81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4"/>
      <c r="X183" s="24"/>
    </row>
    <row r="184" spans="1:24" ht="13.15" customHeight="1">
      <c r="A184" s="26" t="s">
        <v>222</v>
      </c>
      <c r="B184" s="26" t="s">
        <v>837</v>
      </c>
      <c r="C184" s="26"/>
      <c r="D184" s="26"/>
      <c r="E184" s="26"/>
      <c r="F184" s="26" t="s">
        <v>605</v>
      </c>
      <c r="G184" s="25" t="s">
        <v>836</v>
      </c>
      <c r="H184" s="27">
        <f t="shared" si="2"/>
        <v>6083454.4500000002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4"/>
      <c r="X184" s="24"/>
    </row>
    <row r="185" spans="1:24" ht="13.15" customHeight="1">
      <c r="A185" s="26" t="s">
        <v>223</v>
      </c>
      <c r="B185" s="26" t="s">
        <v>835</v>
      </c>
      <c r="C185" s="26"/>
      <c r="D185" s="26"/>
      <c r="E185" s="26"/>
      <c r="F185" s="26" t="s">
        <v>605</v>
      </c>
      <c r="G185" s="25" t="s">
        <v>834</v>
      </c>
      <c r="H185" s="27">
        <f t="shared" si="2"/>
        <v>11895627.6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4"/>
      <c r="X185" s="24"/>
    </row>
    <row r="186" spans="1:24" ht="13.15" customHeight="1">
      <c r="A186" s="26" t="s">
        <v>224</v>
      </c>
      <c r="B186" s="26" t="s">
        <v>833</v>
      </c>
      <c r="C186" s="26"/>
      <c r="D186" s="26"/>
      <c r="E186" s="26"/>
      <c r="F186" s="26" t="s">
        <v>605</v>
      </c>
      <c r="G186" s="25" t="s">
        <v>832</v>
      </c>
      <c r="H186" s="27">
        <f t="shared" si="2"/>
        <v>2422025.7000000002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4"/>
      <c r="X186" s="24"/>
    </row>
    <row r="187" spans="1:24" ht="13.15" customHeight="1">
      <c r="A187" s="26" t="s">
        <v>225</v>
      </c>
      <c r="B187" s="26" t="s">
        <v>831</v>
      </c>
      <c r="C187" s="26"/>
      <c r="D187" s="26"/>
      <c r="E187" s="26"/>
      <c r="F187" s="26" t="s">
        <v>605</v>
      </c>
      <c r="G187" s="25" t="s">
        <v>830</v>
      </c>
      <c r="H187" s="27">
        <f t="shared" si="2"/>
        <v>1917262.48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4"/>
      <c r="X187" s="24"/>
    </row>
    <row r="188" spans="1:24" ht="13.15" customHeight="1">
      <c r="A188" s="26" t="s">
        <v>217</v>
      </c>
      <c r="B188" s="26" t="s">
        <v>829</v>
      </c>
      <c r="C188" s="26"/>
      <c r="D188" s="26"/>
      <c r="E188" s="26"/>
      <c r="F188" s="26" t="s">
        <v>605</v>
      </c>
      <c r="G188" s="25" t="s">
        <v>828</v>
      </c>
      <c r="H188" s="27">
        <f t="shared" si="2"/>
        <v>9924982.5700000003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4"/>
      <c r="X188" s="24"/>
    </row>
    <row r="189" spans="1:24" ht="13.15" customHeight="1">
      <c r="A189" s="26" t="s">
        <v>218</v>
      </c>
      <c r="B189" s="26" t="s">
        <v>827</v>
      </c>
      <c r="C189" s="26"/>
      <c r="D189" s="26"/>
      <c r="E189" s="26"/>
      <c r="F189" s="26" t="s">
        <v>605</v>
      </c>
      <c r="G189" s="25" t="s">
        <v>826</v>
      </c>
      <c r="H189" s="27">
        <f t="shared" si="2"/>
        <v>11045267.93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4"/>
      <c r="X189" s="24"/>
    </row>
    <row r="190" spans="1:24" ht="13.15" customHeight="1">
      <c r="A190" s="26" t="s">
        <v>226</v>
      </c>
      <c r="B190" s="26" t="s">
        <v>825</v>
      </c>
      <c r="C190" s="26"/>
      <c r="D190" s="26"/>
      <c r="E190" s="26"/>
      <c r="F190" s="26" t="s">
        <v>605</v>
      </c>
      <c r="G190" s="25" t="s">
        <v>824</v>
      </c>
      <c r="H190" s="27">
        <f t="shared" si="2"/>
        <v>7428417.9299999997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4"/>
      <c r="X190" s="24"/>
    </row>
    <row r="191" spans="1:24" ht="13.15" customHeight="1">
      <c r="A191" s="26" t="s">
        <v>227</v>
      </c>
      <c r="B191" s="26" t="s">
        <v>823</v>
      </c>
      <c r="C191" s="26"/>
      <c r="D191" s="26"/>
      <c r="E191" s="26"/>
      <c r="F191" s="26" t="s">
        <v>605</v>
      </c>
      <c r="G191" s="25" t="s">
        <v>822</v>
      </c>
      <c r="H191" s="27">
        <f t="shared" si="2"/>
        <v>17251760.670000002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4"/>
      <c r="X191" s="24"/>
    </row>
    <row r="192" spans="1:24" ht="13.15" customHeight="1">
      <c r="A192" s="26" t="s">
        <v>228</v>
      </c>
      <c r="B192" s="26" t="s">
        <v>821</v>
      </c>
      <c r="C192" s="26"/>
      <c r="D192" s="26"/>
      <c r="E192" s="26"/>
      <c r="F192" s="26" t="s">
        <v>605</v>
      </c>
      <c r="G192" s="25" t="s">
        <v>820</v>
      </c>
      <c r="H192" s="27">
        <f t="shared" si="2"/>
        <v>2134649.81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4"/>
      <c r="X192" s="24"/>
    </row>
    <row r="193" spans="1:24" ht="13.15" customHeight="1">
      <c r="A193" s="26" t="s">
        <v>229</v>
      </c>
      <c r="B193" s="26" t="s">
        <v>819</v>
      </c>
      <c r="C193" s="26"/>
      <c r="D193" s="26"/>
      <c r="E193" s="26"/>
      <c r="F193" s="26" t="s">
        <v>605</v>
      </c>
      <c r="G193" s="25" t="s">
        <v>818</v>
      </c>
      <c r="H193" s="27">
        <f t="shared" si="2"/>
        <v>4298733.72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4"/>
      <c r="X193" s="24"/>
    </row>
    <row r="194" spans="1:24" ht="13.15" customHeight="1">
      <c r="A194" s="26" t="s">
        <v>230</v>
      </c>
      <c r="B194" s="26" t="s">
        <v>817</v>
      </c>
      <c r="C194" s="26"/>
      <c r="D194" s="26"/>
      <c r="E194" s="26"/>
      <c r="F194" s="26" t="s">
        <v>605</v>
      </c>
      <c r="G194" s="25" t="s">
        <v>816</v>
      </c>
      <c r="H194" s="27">
        <f t="shared" si="2"/>
        <v>4289039.6100000003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4"/>
      <c r="X194" s="24"/>
    </row>
    <row r="195" spans="1:24" ht="13.15" customHeight="1">
      <c r="A195" s="26" t="s">
        <v>586</v>
      </c>
      <c r="B195" s="26" t="s">
        <v>815</v>
      </c>
      <c r="C195" s="26"/>
      <c r="D195" s="26"/>
      <c r="E195" s="26"/>
      <c r="F195" s="26" t="s">
        <v>605</v>
      </c>
      <c r="G195" s="25" t="s">
        <v>789</v>
      </c>
      <c r="H195" s="27">
        <f t="shared" si="2"/>
        <v>0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4"/>
      <c r="X195" s="24"/>
    </row>
    <row r="196" spans="1:24" ht="13.15" customHeight="1">
      <c r="A196" s="26" t="s">
        <v>232</v>
      </c>
      <c r="B196" s="26" t="s">
        <v>814</v>
      </c>
      <c r="C196" s="26"/>
      <c r="D196" s="26"/>
      <c r="E196" s="26"/>
      <c r="F196" s="26" t="s">
        <v>605</v>
      </c>
      <c r="G196" s="25" t="s">
        <v>813</v>
      </c>
      <c r="H196" s="27">
        <f t="shared" si="2"/>
        <v>794108.7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4"/>
      <c r="X196" s="24"/>
    </row>
    <row r="197" spans="1:24" ht="13.15" customHeight="1">
      <c r="A197" s="26" t="s">
        <v>234</v>
      </c>
      <c r="B197" s="26" t="s">
        <v>812</v>
      </c>
      <c r="C197" s="26"/>
      <c r="D197" s="26"/>
      <c r="E197" s="26"/>
      <c r="F197" s="26" t="s">
        <v>605</v>
      </c>
      <c r="G197" s="25" t="s">
        <v>811</v>
      </c>
      <c r="H197" s="27">
        <f t="shared" si="2"/>
        <v>233319.77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4"/>
      <c r="X197" s="24"/>
    </row>
    <row r="198" spans="1:24" ht="13.15" customHeight="1">
      <c r="A198" s="26" t="s">
        <v>233</v>
      </c>
      <c r="B198" s="26" t="s">
        <v>810</v>
      </c>
      <c r="C198" s="26"/>
      <c r="D198" s="26"/>
      <c r="E198" s="26"/>
      <c r="F198" s="26" t="s">
        <v>605</v>
      </c>
      <c r="G198" s="25" t="s">
        <v>809</v>
      </c>
      <c r="H198" s="27">
        <f t="shared" ref="H198:H261" si="3">G198*1</f>
        <v>830877.98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4"/>
      <c r="X198" s="24"/>
    </row>
    <row r="199" spans="1:24" ht="13.15" customHeight="1">
      <c r="A199" s="26" t="s">
        <v>239</v>
      </c>
      <c r="B199" s="26" t="s">
        <v>808</v>
      </c>
      <c r="C199" s="26"/>
      <c r="D199" s="26"/>
      <c r="E199" s="26"/>
      <c r="F199" s="26" t="s">
        <v>605</v>
      </c>
      <c r="G199" s="25" t="s">
        <v>807</v>
      </c>
      <c r="H199" s="27">
        <f t="shared" si="3"/>
        <v>536495.16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4"/>
      <c r="X199" s="24"/>
    </row>
    <row r="200" spans="1:24" ht="13.15" customHeight="1">
      <c r="A200" s="26" t="s">
        <v>235</v>
      </c>
      <c r="B200" s="26" t="s">
        <v>806</v>
      </c>
      <c r="C200" s="26"/>
      <c r="D200" s="26"/>
      <c r="E200" s="26"/>
      <c r="F200" s="26" t="s">
        <v>605</v>
      </c>
      <c r="G200" s="25" t="s">
        <v>805</v>
      </c>
      <c r="H200" s="27">
        <f t="shared" si="3"/>
        <v>4302696.47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4"/>
      <c r="X200" s="24"/>
    </row>
    <row r="201" spans="1:24" ht="13.15" customHeight="1">
      <c r="A201" s="26" t="s">
        <v>236</v>
      </c>
      <c r="B201" s="26" t="s">
        <v>804</v>
      </c>
      <c r="C201" s="26"/>
      <c r="D201" s="26"/>
      <c r="E201" s="26"/>
      <c r="F201" s="26" t="s">
        <v>605</v>
      </c>
      <c r="G201" s="25" t="s">
        <v>803</v>
      </c>
      <c r="H201" s="27">
        <f t="shared" si="3"/>
        <v>5077995.7699999996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4"/>
      <c r="X201" s="24"/>
    </row>
    <row r="202" spans="1:24" ht="13.15" customHeight="1">
      <c r="A202" s="26" t="s">
        <v>237</v>
      </c>
      <c r="B202" s="26" t="s">
        <v>802</v>
      </c>
      <c r="C202" s="26"/>
      <c r="D202" s="26"/>
      <c r="E202" s="26"/>
      <c r="F202" s="26" t="s">
        <v>605</v>
      </c>
      <c r="G202" s="25" t="s">
        <v>801</v>
      </c>
      <c r="H202" s="27">
        <f t="shared" si="3"/>
        <v>3203727.53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4"/>
      <c r="X202" s="24"/>
    </row>
    <row r="203" spans="1:24" ht="13.15" customHeight="1">
      <c r="A203" s="26" t="s">
        <v>240</v>
      </c>
      <c r="B203" s="26" t="s">
        <v>800</v>
      </c>
      <c r="C203" s="26"/>
      <c r="D203" s="26"/>
      <c r="E203" s="26"/>
      <c r="F203" s="26" t="s">
        <v>605</v>
      </c>
      <c r="G203" s="25" t="s">
        <v>799</v>
      </c>
      <c r="H203" s="27">
        <f t="shared" si="3"/>
        <v>415019.01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4"/>
      <c r="X203" s="24"/>
    </row>
    <row r="204" spans="1:24" ht="13.15" customHeight="1">
      <c r="A204" s="26" t="s">
        <v>238</v>
      </c>
      <c r="B204" s="26" t="s">
        <v>798</v>
      </c>
      <c r="C204" s="26"/>
      <c r="D204" s="26"/>
      <c r="E204" s="26"/>
      <c r="F204" s="26" t="s">
        <v>605</v>
      </c>
      <c r="G204" s="25" t="s">
        <v>797</v>
      </c>
      <c r="H204" s="27">
        <f t="shared" si="3"/>
        <v>440220.8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4"/>
      <c r="X204" s="24"/>
    </row>
    <row r="205" spans="1:24" ht="13.15" customHeight="1">
      <c r="A205" s="26" t="s">
        <v>46</v>
      </c>
      <c r="B205" s="26" t="s">
        <v>796</v>
      </c>
      <c r="C205" s="26"/>
      <c r="D205" s="26"/>
      <c r="E205" s="26"/>
      <c r="F205" s="26" t="s">
        <v>605</v>
      </c>
      <c r="G205" s="25" t="s">
        <v>795</v>
      </c>
      <c r="H205" s="27">
        <f t="shared" si="3"/>
        <v>6097488.0199999996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4"/>
      <c r="X205" s="24"/>
    </row>
    <row r="206" spans="1:24" ht="13.15" customHeight="1">
      <c r="A206" s="26" t="s">
        <v>242</v>
      </c>
      <c r="B206" s="26" t="s">
        <v>794</v>
      </c>
      <c r="C206" s="26"/>
      <c r="D206" s="26"/>
      <c r="E206" s="26"/>
      <c r="F206" s="26" t="s">
        <v>605</v>
      </c>
      <c r="G206" s="25" t="s">
        <v>793</v>
      </c>
      <c r="H206" s="27">
        <f t="shared" si="3"/>
        <v>78880.92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4"/>
      <c r="X206" s="24"/>
    </row>
    <row r="207" spans="1:24" ht="13.15" customHeight="1">
      <c r="A207" s="26" t="s">
        <v>244</v>
      </c>
      <c r="B207" s="26" t="s">
        <v>792</v>
      </c>
      <c r="C207" s="26"/>
      <c r="D207" s="26"/>
      <c r="E207" s="26"/>
      <c r="F207" s="26" t="s">
        <v>605</v>
      </c>
      <c r="G207" s="25" t="s">
        <v>791</v>
      </c>
      <c r="H207" s="27">
        <f t="shared" si="3"/>
        <v>57115.63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4"/>
      <c r="X207" s="24"/>
    </row>
    <row r="208" spans="1:24" ht="13.15" customHeight="1">
      <c r="A208" s="26" t="s">
        <v>588</v>
      </c>
      <c r="B208" s="26" t="s">
        <v>790</v>
      </c>
      <c r="C208" s="26"/>
      <c r="D208" s="26"/>
      <c r="E208" s="26"/>
      <c r="F208" s="26" t="s">
        <v>605</v>
      </c>
      <c r="G208" s="25" t="s">
        <v>789</v>
      </c>
      <c r="H208" s="27">
        <f t="shared" si="3"/>
        <v>0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4"/>
      <c r="X208" s="24"/>
    </row>
    <row r="209" spans="1:24" ht="13.15" customHeight="1">
      <c r="A209" s="26" t="s">
        <v>243</v>
      </c>
      <c r="B209" s="26" t="s">
        <v>788</v>
      </c>
      <c r="C209" s="26"/>
      <c r="D209" s="26"/>
      <c r="E209" s="26"/>
      <c r="F209" s="26" t="s">
        <v>605</v>
      </c>
      <c r="G209" s="25" t="s">
        <v>787</v>
      </c>
      <c r="H209" s="27">
        <f t="shared" si="3"/>
        <v>795705.31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4"/>
      <c r="X209" s="24"/>
    </row>
    <row r="210" spans="1:24" ht="13.15" customHeight="1">
      <c r="A210" s="26" t="s">
        <v>248</v>
      </c>
      <c r="B210" s="26" t="s">
        <v>786</v>
      </c>
      <c r="C210" s="26"/>
      <c r="D210" s="26"/>
      <c r="E210" s="26"/>
      <c r="F210" s="26" t="s">
        <v>605</v>
      </c>
      <c r="G210" s="25" t="s">
        <v>785</v>
      </c>
      <c r="H210" s="27">
        <f t="shared" si="3"/>
        <v>24530377.649999999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4"/>
      <c r="X210" s="24"/>
    </row>
    <row r="211" spans="1:24" ht="13.15" customHeight="1">
      <c r="A211" s="26" t="s">
        <v>249</v>
      </c>
      <c r="B211" s="26" t="s">
        <v>784</v>
      </c>
      <c r="C211" s="26"/>
      <c r="D211" s="26"/>
      <c r="E211" s="26"/>
      <c r="F211" s="26" t="s">
        <v>605</v>
      </c>
      <c r="G211" s="25" t="s">
        <v>783</v>
      </c>
      <c r="H211" s="27">
        <f t="shared" si="3"/>
        <v>6799182.4199999999</v>
      </c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4"/>
      <c r="X211" s="24"/>
    </row>
    <row r="212" spans="1:24" ht="13.15" customHeight="1">
      <c r="A212" s="26" t="s">
        <v>250</v>
      </c>
      <c r="B212" s="26" t="s">
        <v>782</v>
      </c>
      <c r="C212" s="26"/>
      <c r="D212" s="26"/>
      <c r="E212" s="26"/>
      <c r="F212" s="26" t="s">
        <v>605</v>
      </c>
      <c r="G212" s="25" t="s">
        <v>781</v>
      </c>
      <c r="H212" s="27">
        <f t="shared" si="3"/>
        <v>19825837.420000002</v>
      </c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4"/>
      <c r="X212" s="24"/>
    </row>
    <row r="213" spans="1:24" ht="13.15" customHeight="1">
      <c r="A213" s="26" t="s">
        <v>251</v>
      </c>
      <c r="B213" s="26" t="s">
        <v>780</v>
      </c>
      <c r="C213" s="26"/>
      <c r="D213" s="26"/>
      <c r="E213" s="26"/>
      <c r="F213" s="26" t="s">
        <v>605</v>
      </c>
      <c r="G213" s="25" t="s">
        <v>779</v>
      </c>
      <c r="H213" s="27">
        <f t="shared" si="3"/>
        <v>26070747.120000001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4"/>
      <c r="X213" s="24"/>
    </row>
    <row r="214" spans="1:24" ht="13.15" customHeight="1">
      <c r="A214" s="26" t="s">
        <v>245</v>
      </c>
      <c r="B214" s="26" t="s">
        <v>778</v>
      </c>
      <c r="C214" s="26"/>
      <c r="D214" s="26"/>
      <c r="E214" s="26"/>
      <c r="F214" s="26" t="s">
        <v>605</v>
      </c>
      <c r="G214" s="25" t="s">
        <v>777</v>
      </c>
      <c r="H214" s="27">
        <f t="shared" si="3"/>
        <v>4104630.32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4"/>
      <c r="X214" s="24"/>
    </row>
    <row r="215" spans="1:24" ht="13.15" customHeight="1">
      <c r="A215" s="26" t="s">
        <v>252</v>
      </c>
      <c r="B215" s="26" t="s">
        <v>776</v>
      </c>
      <c r="C215" s="26"/>
      <c r="D215" s="26"/>
      <c r="E215" s="26"/>
      <c r="F215" s="26" t="s">
        <v>605</v>
      </c>
      <c r="G215" s="25" t="s">
        <v>775</v>
      </c>
      <c r="H215" s="27">
        <f t="shared" si="3"/>
        <v>12005970.449999999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4"/>
      <c r="X215" s="24"/>
    </row>
    <row r="216" spans="1:24" ht="13.15" customHeight="1">
      <c r="A216" s="26" t="s">
        <v>253</v>
      </c>
      <c r="B216" s="26" t="s">
        <v>774</v>
      </c>
      <c r="C216" s="26"/>
      <c r="D216" s="26"/>
      <c r="E216" s="26"/>
      <c r="F216" s="26" t="s">
        <v>605</v>
      </c>
      <c r="G216" s="25" t="s">
        <v>773</v>
      </c>
      <c r="H216" s="27">
        <f t="shared" si="3"/>
        <v>33771.879999999997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4"/>
      <c r="X216" s="24"/>
    </row>
    <row r="217" spans="1:24" ht="13.15" customHeight="1">
      <c r="A217" s="26" t="s">
        <v>254</v>
      </c>
      <c r="B217" s="26" t="s">
        <v>772</v>
      </c>
      <c r="C217" s="26"/>
      <c r="D217" s="26"/>
      <c r="E217" s="26"/>
      <c r="F217" s="26" t="s">
        <v>605</v>
      </c>
      <c r="G217" s="25" t="s">
        <v>771</v>
      </c>
      <c r="H217" s="27">
        <f t="shared" si="3"/>
        <v>7134567.5499999998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4"/>
      <c r="X217" s="24"/>
    </row>
    <row r="218" spans="1:24" ht="13.15" customHeight="1">
      <c r="A218" s="26" t="s">
        <v>255</v>
      </c>
      <c r="B218" s="26" t="s">
        <v>770</v>
      </c>
      <c r="C218" s="26"/>
      <c r="D218" s="26"/>
      <c r="E218" s="26"/>
      <c r="F218" s="26" t="s">
        <v>605</v>
      </c>
      <c r="G218" s="25" t="s">
        <v>769</v>
      </c>
      <c r="H218" s="27">
        <f t="shared" si="3"/>
        <v>8835880.8800000008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4"/>
      <c r="X218" s="24"/>
    </row>
    <row r="219" spans="1:24" ht="13.15" customHeight="1">
      <c r="A219" s="26" t="s">
        <v>246</v>
      </c>
      <c r="B219" s="26" t="s">
        <v>768</v>
      </c>
      <c r="C219" s="26"/>
      <c r="D219" s="26"/>
      <c r="E219" s="26"/>
      <c r="F219" s="26" t="s">
        <v>605</v>
      </c>
      <c r="G219" s="25" t="s">
        <v>767</v>
      </c>
      <c r="H219" s="27">
        <f t="shared" si="3"/>
        <v>2818002.22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4"/>
      <c r="X219" s="24"/>
    </row>
    <row r="220" spans="1:24" ht="13.15" customHeight="1">
      <c r="A220" s="26" t="s">
        <v>256</v>
      </c>
      <c r="B220" s="26" t="s">
        <v>766</v>
      </c>
      <c r="C220" s="26"/>
      <c r="D220" s="26"/>
      <c r="E220" s="26"/>
      <c r="F220" s="26" t="s">
        <v>605</v>
      </c>
      <c r="G220" s="25" t="s">
        <v>765</v>
      </c>
      <c r="H220" s="27">
        <f t="shared" si="3"/>
        <v>1544962.16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4"/>
      <c r="X220" s="24"/>
    </row>
    <row r="221" spans="1:24" ht="13.15" customHeight="1">
      <c r="A221" s="26" t="s">
        <v>48</v>
      </c>
      <c r="B221" s="26" t="s">
        <v>764</v>
      </c>
      <c r="C221" s="26"/>
      <c r="D221" s="26"/>
      <c r="E221" s="26"/>
      <c r="F221" s="26" t="s">
        <v>605</v>
      </c>
      <c r="G221" s="25" t="s">
        <v>763</v>
      </c>
      <c r="H221" s="27">
        <f t="shared" si="3"/>
        <v>199550.95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4"/>
      <c r="X221" s="24"/>
    </row>
    <row r="222" spans="1:24" ht="13.15" customHeight="1">
      <c r="A222" s="26" t="s">
        <v>257</v>
      </c>
      <c r="B222" s="26" t="s">
        <v>762</v>
      </c>
      <c r="C222" s="26"/>
      <c r="D222" s="26"/>
      <c r="E222" s="26"/>
      <c r="F222" s="26" t="s">
        <v>605</v>
      </c>
      <c r="G222" s="25" t="s">
        <v>761</v>
      </c>
      <c r="H222" s="27">
        <f t="shared" si="3"/>
        <v>2018441.3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4"/>
      <c r="X222" s="24"/>
    </row>
    <row r="223" spans="1:24" ht="13.15" customHeight="1">
      <c r="A223" s="26" t="s">
        <v>247</v>
      </c>
      <c r="B223" s="26" t="s">
        <v>760</v>
      </c>
      <c r="C223" s="26"/>
      <c r="D223" s="26"/>
      <c r="E223" s="26"/>
      <c r="F223" s="26" t="s">
        <v>605</v>
      </c>
      <c r="G223" s="25" t="s">
        <v>759</v>
      </c>
      <c r="H223" s="27">
        <f t="shared" si="3"/>
        <v>5651984.2599999998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4"/>
      <c r="X223" s="24"/>
    </row>
    <row r="224" spans="1:24" ht="13.15" customHeight="1">
      <c r="A224" s="26" t="s">
        <v>269</v>
      </c>
      <c r="B224" s="26" t="s">
        <v>758</v>
      </c>
      <c r="C224" s="26"/>
      <c r="D224" s="26"/>
      <c r="E224" s="26"/>
      <c r="F224" s="26" t="s">
        <v>605</v>
      </c>
      <c r="G224" s="25" t="s">
        <v>757</v>
      </c>
      <c r="H224" s="27">
        <f t="shared" si="3"/>
        <v>28107473.59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4"/>
      <c r="X224" s="24"/>
    </row>
    <row r="225" spans="1:24" ht="13.15" customHeight="1">
      <c r="A225" s="26" t="s">
        <v>267</v>
      </c>
      <c r="B225" s="26" t="s">
        <v>756</v>
      </c>
      <c r="C225" s="26"/>
      <c r="D225" s="26"/>
      <c r="E225" s="26"/>
      <c r="F225" s="26" t="s">
        <v>605</v>
      </c>
      <c r="G225" s="25" t="s">
        <v>755</v>
      </c>
      <c r="H225" s="27">
        <f t="shared" si="3"/>
        <v>59665.16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4"/>
      <c r="X225" s="24"/>
    </row>
    <row r="226" spans="1:24" ht="13.15" customHeight="1">
      <c r="A226" s="26" t="s">
        <v>262</v>
      </c>
      <c r="B226" s="26" t="s">
        <v>754</v>
      </c>
      <c r="C226" s="26"/>
      <c r="D226" s="26"/>
      <c r="E226" s="26"/>
      <c r="F226" s="26" t="s">
        <v>605</v>
      </c>
      <c r="G226" s="25" t="s">
        <v>753</v>
      </c>
      <c r="H226" s="27">
        <f t="shared" si="3"/>
        <v>69118.78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4"/>
      <c r="X226" s="24"/>
    </row>
    <row r="227" spans="1:24" ht="13.15" customHeight="1">
      <c r="A227" s="26" t="s">
        <v>266</v>
      </c>
      <c r="B227" s="26" t="s">
        <v>752</v>
      </c>
      <c r="C227" s="26"/>
      <c r="D227" s="26"/>
      <c r="E227" s="26"/>
      <c r="F227" s="26" t="s">
        <v>605</v>
      </c>
      <c r="G227" s="25" t="s">
        <v>751</v>
      </c>
      <c r="H227" s="27">
        <f t="shared" si="3"/>
        <v>1446601.85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4"/>
      <c r="X227" s="24"/>
    </row>
    <row r="228" spans="1:24" ht="13.15" customHeight="1">
      <c r="A228" s="26" t="s">
        <v>265</v>
      </c>
      <c r="B228" s="26" t="s">
        <v>750</v>
      </c>
      <c r="C228" s="26"/>
      <c r="D228" s="26"/>
      <c r="E228" s="26"/>
      <c r="F228" s="26" t="s">
        <v>605</v>
      </c>
      <c r="G228" s="25" t="s">
        <v>749</v>
      </c>
      <c r="H228" s="27">
        <f t="shared" si="3"/>
        <v>572194.89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4"/>
      <c r="X228" s="24"/>
    </row>
    <row r="229" spans="1:24" ht="13.15" customHeight="1">
      <c r="A229" s="26" t="s">
        <v>264</v>
      </c>
      <c r="B229" s="26" t="s">
        <v>748</v>
      </c>
      <c r="C229" s="26"/>
      <c r="D229" s="26"/>
      <c r="E229" s="26"/>
      <c r="F229" s="26" t="s">
        <v>605</v>
      </c>
      <c r="G229" s="25" t="s">
        <v>747</v>
      </c>
      <c r="H229" s="27">
        <f t="shared" si="3"/>
        <v>7198660.0499999998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4"/>
      <c r="X229" s="24"/>
    </row>
    <row r="230" spans="1:24" ht="13.15" customHeight="1">
      <c r="A230" s="26" t="s">
        <v>258</v>
      </c>
      <c r="B230" s="26" t="s">
        <v>746</v>
      </c>
      <c r="C230" s="26"/>
      <c r="D230" s="26"/>
      <c r="E230" s="26"/>
      <c r="F230" s="26" t="s">
        <v>605</v>
      </c>
      <c r="G230" s="25" t="s">
        <v>745</v>
      </c>
      <c r="H230" s="27">
        <f t="shared" si="3"/>
        <v>12685530.42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4"/>
      <c r="X230" s="24"/>
    </row>
    <row r="231" spans="1:24" ht="13.15" customHeight="1">
      <c r="A231" s="26" t="s">
        <v>261</v>
      </c>
      <c r="B231" s="26" t="s">
        <v>744</v>
      </c>
      <c r="C231" s="26"/>
      <c r="D231" s="26"/>
      <c r="E231" s="26"/>
      <c r="F231" s="26" t="s">
        <v>605</v>
      </c>
      <c r="G231" s="25" t="s">
        <v>743</v>
      </c>
      <c r="H231" s="27">
        <f t="shared" si="3"/>
        <v>532501.86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4"/>
      <c r="X231" s="24"/>
    </row>
    <row r="232" spans="1:24" ht="13.15" customHeight="1">
      <c r="A232" s="26" t="s">
        <v>50</v>
      </c>
      <c r="B232" s="26" t="s">
        <v>742</v>
      </c>
      <c r="C232" s="26"/>
      <c r="D232" s="26"/>
      <c r="E232" s="26"/>
      <c r="F232" s="26" t="s">
        <v>605</v>
      </c>
      <c r="G232" s="25" t="s">
        <v>741</v>
      </c>
      <c r="H232" s="27">
        <f t="shared" si="3"/>
        <v>3672036.36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4"/>
      <c r="X232" s="24"/>
    </row>
    <row r="233" spans="1:24" ht="13.15" customHeight="1">
      <c r="A233" s="26" t="s">
        <v>260</v>
      </c>
      <c r="B233" s="26" t="s">
        <v>740</v>
      </c>
      <c r="C233" s="26"/>
      <c r="D233" s="26"/>
      <c r="E233" s="26"/>
      <c r="F233" s="26" t="s">
        <v>605</v>
      </c>
      <c r="G233" s="25" t="s">
        <v>739</v>
      </c>
      <c r="H233" s="27">
        <f t="shared" si="3"/>
        <v>4542380.53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4"/>
      <c r="X233" s="24"/>
    </row>
    <row r="234" spans="1:24" ht="13.15" customHeight="1">
      <c r="A234" s="26" t="s">
        <v>263</v>
      </c>
      <c r="B234" s="26" t="s">
        <v>738</v>
      </c>
      <c r="C234" s="26"/>
      <c r="D234" s="26"/>
      <c r="E234" s="26"/>
      <c r="F234" s="26" t="s">
        <v>605</v>
      </c>
      <c r="G234" s="25" t="s">
        <v>737</v>
      </c>
      <c r="H234" s="27">
        <f t="shared" si="3"/>
        <v>591135.92000000004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4"/>
      <c r="X234" s="24"/>
    </row>
    <row r="235" spans="1:24" ht="13.15" customHeight="1">
      <c r="A235" s="26" t="s">
        <v>270</v>
      </c>
      <c r="B235" s="26" t="s">
        <v>736</v>
      </c>
      <c r="C235" s="26"/>
      <c r="D235" s="26"/>
      <c r="E235" s="26"/>
      <c r="F235" s="26" t="s">
        <v>605</v>
      </c>
      <c r="G235" s="25" t="s">
        <v>735</v>
      </c>
      <c r="H235" s="27">
        <f t="shared" si="3"/>
        <v>3037997.1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4"/>
      <c r="X235" s="24"/>
    </row>
    <row r="236" spans="1:24" ht="13.15" customHeight="1">
      <c r="A236" s="26" t="s">
        <v>259</v>
      </c>
      <c r="B236" s="26" t="s">
        <v>734</v>
      </c>
      <c r="C236" s="26"/>
      <c r="D236" s="26"/>
      <c r="E236" s="26"/>
      <c r="F236" s="26" t="s">
        <v>605</v>
      </c>
      <c r="G236" s="25" t="s">
        <v>733</v>
      </c>
      <c r="H236" s="27">
        <f t="shared" si="3"/>
        <v>895733.71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4"/>
      <c r="X236" s="24"/>
    </row>
    <row r="237" spans="1:24" ht="13.15" customHeight="1">
      <c r="A237" s="26" t="s">
        <v>268</v>
      </c>
      <c r="B237" s="26" t="s">
        <v>732</v>
      </c>
      <c r="C237" s="26"/>
      <c r="D237" s="26"/>
      <c r="E237" s="26"/>
      <c r="F237" s="26" t="s">
        <v>605</v>
      </c>
      <c r="G237" s="25" t="s">
        <v>731</v>
      </c>
      <c r="H237" s="27">
        <f t="shared" si="3"/>
        <v>878946.8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4"/>
      <c r="X237" s="24"/>
    </row>
    <row r="238" spans="1:24" ht="13.15" customHeight="1">
      <c r="A238" s="26" t="s">
        <v>277</v>
      </c>
      <c r="B238" s="26" t="s">
        <v>730</v>
      </c>
      <c r="C238" s="26"/>
      <c r="D238" s="26"/>
      <c r="E238" s="26"/>
      <c r="F238" s="26" t="s">
        <v>605</v>
      </c>
      <c r="G238" s="25" t="s">
        <v>729</v>
      </c>
      <c r="H238" s="27">
        <f t="shared" si="3"/>
        <v>19633.54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4"/>
      <c r="X238" s="24"/>
    </row>
    <row r="239" spans="1:24" ht="13.15" customHeight="1">
      <c r="A239" s="26" t="s">
        <v>52</v>
      </c>
      <c r="B239" s="26" t="s">
        <v>728</v>
      </c>
      <c r="C239" s="26"/>
      <c r="D239" s="26"/>
      <c r="E239" s="26"/>
      <c r="F239" s="26" t="s">
        <v>605</v>
      </c>
      <c r="G239" s="25" t="s">
        <v>727</v>
      </c>
      <c r="H239" s="27">
        <f t="shared" si="3"/>
        <v>359491.52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4"/>
      <c r="X239" s="24"/>
    </row>
    <row r="240" spans="1:24" ht="13.15" customHeight="1">
      <c r="A240" s="26" t="s">
        <v>280</v>
      </c>
      <c r="B240" s="26" t="s">
        <v>726</v>
      </c>
      <c r="C240" s="26"/>
      <c r="D240" s="26"/>
      <c r="E240" s="26"/>
      <c r="F240" s="26" t="s">
        <v>605</v>
      </c>
      <c r="G240" s="25" t="s">
        <v>725</v>
      </c>
      <c r="H240" s="27">
        <f t="shared" si="3"/>
        <v>23003.360000000001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4"/>
      <c r="X240" s="24"/>
    </row>
    <row r="241" spans="1:24" ht="13.15" customHeight="1">
      <c r="A241" s="26" t="s">
        <v>279</v>
      </c>
      <c r="B241" s="26" t="s">
        <v>724</v>
      </c>
      <c r="C241" s="26"/>
      <c r="D241" s="26"/>
      <c r="E241" s="26"/>
      <c r="F241" s="26" t="s">
        <v>605</v>
      </c>
      <c r="G241" s="25" t="s">
        <v>723</v>
      </c>
      <c r="H241" s="27">
        <f t="shared" si="3"/>
        <v>52669.51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4"/>
      <c r="X241" s="24"/>
    </row>
    <row r="242" spans="1:24" ht="13.15" customHeight="1">
      <c r="A242" s="26" t="s">
        <v>272</v>
      </c>
      <c r="B242" s="26" t="s">
        <v>722</v>
      </c>
      <c r="C242" s="26"/>
      <c r="D242" s="26"/>
      <c r="E242" s="26"/>
      <c r="F242" s="26" t="s">
        <v>605</v>
      </c>
      <c r="G242" s="25" t="s">
        <v>721</v>
      </c>
      <c r="H242" s="27">
        <f t="shared" si="3"/>
        <v>631407.81999999995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4"/>
      <c r="X242" s="24"/>
    </row>
    <row r="243" spans="1:24" ht="13.15" customHeight="1">
      <c r="A243" s="26" t="s">
        <v>274</v>
      </c>
      <c r="B243" s="26" t="s">
        <v>720</v>
      </c>
      <c r="C243" s="26"/>
      <c r="D243" s="26"/>
      <c r="E243" s="26"/>
      <c r="F243" s="26" t="s">
        <v>605</v>
      </c>
      <c r="G243" s="25" t="s">
        <v>719</v>
      </c>
      <c r="H243" s="27">
        <f t="shared" si="3"/>
        <v>93652.37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4"/>
      <c r="X243" s="24"/>
    </row>
    <row r="244" spans="1:24" ht="13.15" customHeight="1">
      <c r="A244" s="26" t="s">
        <v>278</v>
      </c>
      <c r="B244" s="26" t="s">
        <v>718</v>
      </c>
      <c r="C244" s="26"/>
      <c r="D244" s="26"/>
      <c r="E244" s="26"/>
      <c r="F244" s="26" t="s">
        <v>605</v>
      </c>
      <c r="G244" s="25" t="s">
        <v>717</v>
      </c>
      <c r="H244" s="27">
        <f t="shared" si="3"/>
        <v>26753.02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4"/>
      <c r="X244" s="24"/>
    </row>
    <row r="245" spans="1:24" ht="13.15" customHeight="1">
      <c r="A245" s="26" t="s">
        <v>273</v>
      </c>
      <c r="B245" s="26" t="s">
        <v>716</v>
      </c>
      <c r="C245" s="26"/>
      <c r="D245" s="26"/>
      <c r="E245" s="26"/>
      <c r="F245" s="26" t="s">
        <v>605</v>
      </c>
      <c r="G245" s="25" t="s">
        <v>715</v>
      </c>
      <c r="H245" s="27">
        <f t="shared" si="3"/>
        <v>8380.82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4"/>
      <c r="X245" s="24"/>
    </row>
    <row r="246" spans="1:24" ht="13.15" customHeight="1">
      <c r="A246" s="26" t="s">
        <v>271</v>
      </c>
      <c r="B246" s="26" t="s">
        <v>714</v>
      </c>
      <c r="C246" s="26"/>
      <c r="D246" s="26"/>
      <c r="E246" s="26"/>
      <c r="F246" s="26" t="s">
        <v>605</v>
      </c>
      <c r="G246" s="25" t="s">
        <v>713</v>
      </c>
      <c r="H246" s="27">
        <f t="shared" si="3"/>
        <v>55463.89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4"/>
      <c r="X246" s="24"/>
    </row>
    <row r="247" spans="1:24" ht="13.15" customHeight="1">
      <c r="A247" s="26" t="s">
        <v>275</v>
      </c>
      <c r="B247" s="26" t="s">
        <v>712</v>
      </c>
      <c r="C247" s="26"/>
      <c r="D247" s="26"/>
      <c r="E247" s="26"/>
      <c r="F247" s="26" t="s">
        <v>605</v>
      </c>
      <c r="G247" s="25" t="s">
        <v>711</v>
      </c>
      <c r="H247" s="27">
        <f t="shared" si="3"/>
        <v>109587.93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4"/>
      <c r="X247" s="24"/>
    </row>
    <row r="248" spans="1:24" ht="13.15" customHeight="1">
      <c r="A248" s="26" t="s">
        <v>276</v>
      </c>
      <c r="B248" s="26" t="s">
        <v>710</v>
      </c>
      <c r="C248" s="26"/>
      <c r="D248" s="26"/>
      <c r="E248" s="26"/>
      <c r="F248" s="26" t="s">
        <v>605</v>
      </c>
      <c r="G248" s="25" t="s">
        <v>709</v>
      </c>
      <c r="H248" s="27">
        <f t="shared" si="3"/>
        <v>108506.14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4"/>
      <c r="X248" s="24"/>
    </row>
    <row r="249" spans="1:24" ht="13.15" customHeight="1">
      <c r="A249" s="26" t="s">
        <v>54</v>
      </c>
      <c r="B249" s="26" t="s">
        <v>708</v>
      </c>
      <c r="C249" s="26"/>
      <c r="D249" s="26"/>
      <c r="E249" s="26"/>
      <c r="F249" s="26" t="s">
        <v>605</v>
      </c>
      <c r="G249" s="25" t="s">
        <v>707</v>
      </c>
      <c r="H249" s="27">
        <f t="shared" si="3"/>
        <v>345598.17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4"/>
      <c r="X249" s="24"/>
    </row>
    <row r="250" spans="1:24" ht="13.15" customHeight="1">
      <c r="A250" s="26" t="s">
        <v>281</v>
      </c>
      <c r="B250" s="26" t="s">
        <v>706</v>
      </c>
      <c r="C250" s="26"/>
      <c r="D250" s="26"/>
      <c r="E250" s="26"/>
      <c r="F250" s="26" t="s">
        <v>605</v>
      </c>
      <c r="G250" s="25" t="s">
        <v>705</v>
      </c>
      <c r="H250" s="27">
        <f t="shared" si="3"/>
        <v>4790779.55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4"/>
      <c r="X250" s="24"/>
    </row>
    <row r="251" spans="1:24" ht="13.15" customHeight="1">
      <c r="A251" s="26" t="s">
        <v>282</v>
      </c>
      <c r="B251" s="26" t="s">
        <v>704</v>
      </c>
      <c r="C251" s="26"/>
      <c r="D251" s="26"/>
      <c r="E251" s="26"/>
      <c r="F251" s="26" t="s">
        <v>605</v>
      </c>
      <c r="G251" s="25" t="s">
        <v>703</v>
      </c>
      <c r="H251" s="27">
        <f t="shared" si="3"/>
        <v>18325666.129999999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4"/>
      <c r="X251" s="24"/>
    </row>
    <row r="252" spans="1:24" ht="13.15" customHeight="1">
      <c r="A252" s="26" t="s">
        <v>283</v>
      </c>
      <c r="B252" s="26" t="s">
        <v>702</v>
      </c>
      <c r="C252" s="26"/>
      <c r="D252" s="26"/>
      <c r="E252" s="26"/>
      <c r="F252" s="26" t="s">
        <v>605</v>
      </c>
      <c r="G252" s="25" t="s">
        <v>701</v>
      </c>
      <c r="H252" s="27">
        <f t="shared" si="3"/>
        <v>8016981.6799999997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4"/>
      <c r="X252" s="24"/>
    </row>
    <row r="253" spans="1:24" ht="13.15" customHeight="1">
      <c r="A253" s="26" t="s">
        <v>284</v>
      </c>
      <c r="B253" s="26" t="s">
        <v>700</v>
      </c>
      <c r="C253" s="26"/>
      <c r="D253" s="26"/>
      <c r="E253" s="26"/>
      <c r="F253" s="26" t="s">
        <v>605</v>
      </c>
      <c r="G253" s="25" t="s">
        <v>699</v>
      </c>
      <c r="H253" s="27">
        <f t="shared" si="3"/>
        <v>12051760.51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4"/>
      <c r="X253" s="24"/>
    </row>
    <row r="254" spans="1:24" ht="13.15" customHeight="1">
      <c r="A254" s="26" t="s">
        <v>285</v>
      </c>
      <c r="B254" s="26" t="s">
        <v>698</v>
      </c>
      <c r="C254" s="26"/>
      <c r="D254" s="26"/>
      <c r="E254" s="26"/>
      <c r="F254" s="26" t="s">
        <v>605</v>
      </c>
      <c r="G254" s="25" t="s">
        <v>697</v>
      </c>
      <c r="H254" s="27">
        <f t="shared" si="3"/>
        <v>780703.79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4"/>
      <c r="X254" s="24"/>
    </row>
    <row r="255" spans="1:24" ht="13.15" customHeight="1">
      <c r="A255" s="26" t="s">
        <v>286</v>
      </c>
      <c r="B255" s="26" t="s">
        <v>696</v>
      </c>
      <c r="C255" s="26"/>
      <c r="D255" s="26"/>
      <c r="E255" s="26"/>
      <c r="F255" s="26" t="s">
        <v>605</v>
      </c>
      <c r="G255" s="25" t="s">
        <v>695</v>
      </c>
      <c r="H255" s="27">
        <f t="shared" si="3"/>
        <v>991866.75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4"/>
      <c r="X255" s="24"/>
    </row>
    <row r="256" spans="1:24" ht="13.15" customHeight="1">
      <c r="A256" s="26" t="s">
        <v>287</v>
      </c>
      <c r="B256" s="26" t="s">
        <v>694</v>
      </c>
      <c r="C256" s="26"/>
      <c r="D256" s="26"/>
      <c r="E256" s="26"/>
      <c r="F256" s="26" t="s">
        <v>605</v>
      </c>
      <c r="G256" s="25" t="s">
        <v>693</v>
      </c>
      <c r="H256" s="27">
        <f t="shared" si="3"/>
        <v>1730924.51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4"/>
      <c r="X256" s="24"/>
    </row>
    <row r="257" spans="1:24" ht="13.15" customHeight="1">
      <c r="A257" s="26" t="s">
        <v>288</v>
      </c>
      <c r="B257" s="26" t="s">
        <v>692</v>
      </c>
      <c r="C257" s="26"/>
      <c r="D257" s="26"/>
      <c r="E257" s="26"/>
      <c r="F257" s="26" t="s">
        <v>605</v>
      </c>
      <c r="G257" s="25" t="s">
        <v>691</v>
      </c>
      <c r="H257" s="27">
        <f t="shared" si="3"/>
        <v>1546916.19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4"/>
      <c r="X257" s="24"/>
    </row>
    <row r="258" spans="1:24" ht="13.15" customHeight="1">
      <c r="A258" s="26" t="s">
        <v>290</v>
      </c>
      <c r="B258" s="26" t="s">
        <v>690</v>
      </c>
      <c r="C258" s="26"/>
      <c r="D258" s="26"/>
      <c r="E258" s="26"/>
      <c r="F258" s="26" t="s">
        <v>605</v>
      </c>
      <c r="G258" s="25" t="s">
        <v>689</v>
      </c>
      <c r="H258" s="27">
        <f t="shared" si="3"/>
        <v>323830.84999999998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4"/>
      <c r="X258" s="24"/>
    </row>
    <row r="259" spans="1:24" ht="13.15" customHeight="1">
      <c r="A259" s="26" t="s">
        <v>293</v>
      </c>
      <c r="B259" s="26" t="s">
        <v>688</v>
      </c>
      <c r="C259" s="26"/>
      <c r="D259" s="26"/>
      <c r="E259" s="26"/>
      <c r="F259" s="26" t="s">
        <v>605</v>
      </c>
      <c r="G259" s="25" t="s">
        <v>687</v>
      </c>
      <c r="H259" s="27">
        <f t="shared" si="3"/>
        <v>46040.46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4"/>
      <c r="X259" s="24"/>
    </row>
    <row r="260" spans="1:24" ht="13.15" customHeight="1">
      <c r="A260" s="26" t="s">
        <v>292</v>
      </c>
      <c r="B260" s="26" t="s">
        <v>686</v>
      </c>
      <c r="C260" s="26"/>
      <c r="D260" s="26"/>
      <c r="E260" s="26"/>
      <c r="F260" s="26" t="s">
        <v>605</v>
      </c>
      <c r="G260" s="25" t="s">
        <v>685</v>
      </c>
      <c r="H260" s="27">
        <f t="shared" si="3"/>
        <v>4447346.78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4"/>
      <c r="X260" s="24"/>
    </row>
    <row r="261" spans="1:24" ht="13.15" customHeight="1">
      <c r="A261" s="26" t="s">
        <v>294</v>
      </c>
      <c r="B261" s="26" t="s">
        <v>684</v>
      </c>
      <c r="C261" s="26"/>
      <c r="D261" s="26"/>
      <c r="E261" s="26"/>
      <c r="F261" s="26" t="s">
        <v>605</v>
      </c>
      <c r="G261" s="25" t="s">
        <v>683</v>
      </c>
      <c r="H261" s="27">
        <f t="shared" si="3"/>
        <v>1136142.26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4"/>
      <c r="X261" s="24"/>
    </row>
    <row r="262" spans="1:24" ht="13.15" customHeight="1">
      <c r="A262" s="26" t="s">
        <v>298</v>
      </c>
      <c r="B262" s="26" t="s">
        <v>682</v>
      </c>
      <c r="C262" s="26"/>
      <c r="D262" s="26"/>
      <c r="E262" s="26"/>
      <c r="F262" s="26" t="s">
        <v>605</v>
      </c>
      <c r="G262" s="25" t="s">
        <v>681</v>
      </c>
      <c r="H262" s="27">
        <f t="shared" ref="H262:H300" si="4">G262*1</f>
        <v>239245.11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4"/>
      <c r="X262" s="24"/>
    </row>
    <row r="263" spans="1:24" ht="13.15" customHeight="1">
      <c r="A263" s="26" t="s">
        <v>295</v>
      </c>
      <c r="B263" s="26" t="s">
        <v>680</v>
      </c>
      <c r="C263" s="26"/>
      <c r="D263" s="26"/>
      <c r="E263" s="26"/>
      <c r="F263" s="26" t="s">
        <v>605</v>
      </c>
      <c r="G263" s="25" t="s">
        <v>679</v>
      </c>
      <c r="H263" s="27">
        <f t="shared" si="4"/>
        <v>802695.16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4"/>
      <c r="X263" s="24"/>
    </row>
    <row r="264" spans="1:24" ht="13.15" customHeight="1">
      <c r="A264" s="26" t="s">
        <v>296</v>
      </c>
      <c r="B264" s="26" t="s">
        <v>678</v>
      </c>
      <c r="C264" s="26"/>
      <c r="D264" s="26"/>
      <c r="E264" s="26"/>
      <c r="F264" s="26" t="s">
        <v>605</v>
      </c>
      <c r="G264" s="25" t="s">
        <v>677</v>
      </c>
      <c r="H264" s="27">
        <f t="shared" si="4"/>
        <v>144667.75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4"/>
      <c r="X264" s="24"/>
    </row>
    <row r="265" spans="1:24" ht="13.15" customHeight="1">
      <c r="A265" s="26" t="s">
        <v>297</v>
      </c>
      <c r="B265" s="26" t="s">
        <v>676</v>
      </c>
      <c r="C265" s="26"/>
      <c r="D265" s="26"/>
      <c r="E265" s="26"/>
      <c r="F265" s="26" t="s">
        <v>605</v>
      </c>
      <c r="G265" s="25" t="s">
        <v>675</v>
      </c>
      <c r="H265" s="27">
        <f t="shared" si="4"/>
        <v>236884.32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4"/>
      <c r="X265" s="24"/>
    </row>
    <row r="266" spans="1:24" ht="13.15" customHeight="1">
      <c r="A266" s="26" t="s">
        <v>299</v>
      </c>
      <c r="B266" s="26" t="s">
        <v>674</v>
      </c>
      <c r="C266" s="26"/>
      <c r="D266" s="26"/>
      <c r="E266" s="26"/>
      <c r="F266" s="26" t="s">
        <v>605</v>
      </c>
      <c r="G266" s="25" t="s">
        <v>673</v>
      </c>
      <c r="H266" s="27">
        <f t="shared" si="4"/>
        <v>14216142.689999999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4"/>
      <c r="X266" s="24"/>
    </row>
    <row r="267" spans="1:24" ht="13.15" customHeight="1">
      <c r="A267" s="26" t="s">
        <v>300</v>
      </c>
      <c r="B267" s="26" t="s">
        <v>672</v>
      </c>
      <c r="C267" s="26"/>
      <c r="D267" s="26"/>
      <c r="E267" s="26"/>
      <c r="F267" s="26" t="s">
        <v>605</v>
      </c>
      <c r="G267" s="25" t="s">
        <v>671</v>
      </c>
      <c r="H267" s="27">
        <f t="shared" si="4"/>
        <v>3555971.34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4"/>
      <c r="X267" s="24"/>
    </row>
    <row r="268" spans="1:24" ht="13.15" customHeight="1">
      <c r="A268" s="26" t="s">
        <v>301</v>
      </c>
      <c r="B268" s="26" t="s">
        <v>670</v>
      </c>
      <c r="C268" s="26"/>
      <c r="D268" s="26"/>
      <c r="E268" s="26"/>
      <c r="F268" s="26" t="s">
        <v>605</v>
      </c>
      <c r="G268" s="25" t="s">
        <v>669</v>
      </c>
      <c r="H268" s="27">
        <f t="shared" si="4"/>
        <v>2632865.17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4"/>
      <c r="X268" s="24"/>
    </row>
    <row r="269" spans="1:24" ht="13.15" customHeight="1">
      <c r="A269" s="26" t="s">
        <v>302</v>
      </c>
      <c r="B269" s="26" t="s">
        <v>668</v>
      </c>
      <c r="C269" s="26"/>
      <c r="D269" s="26"/>
      <c r="E269" s="26"/>
      <c r="F269" s="26" t="s">
        <v>605</v>
      </c>
      <c r="G269" s="25" t="s">
        <v>667</v>
      </c>
      <c r="H269" s="27">
        <f t="shared" si="4"/>
        <v>3227297.34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4"/>
      <c r="X269" s="24"/>
    </row>
    <row r="270" spans="1:24" ht="13.15" customHeight="1">
      <c r="A270" s="26" t="s">
        <v>303</v>
      </c>
      <c r="B270" s="26" t="s">
        <v>666</v>
      </c>
      <c r="C270" s="26"/>
      <c r="D270" s="26"/>
      <c r="E270" s="26"/>
      <c r="F270" s="26" t="s">
        <v>605</v>
      </c>
      <c r="G270" s="25" t="s">
        <v>665</v>
      </c>
      <c r="H270" s="27">
        <f t="shared" si="4"/>
        <v>1904628.96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4"/>
      <c r="X270" s="24"/>
    </row>
    <row r="271" spans="1:24" ht="13.15" customHeight="1">
      <c r="A271" s="26" t="s">
        <v>304</v>
      </c>
      <c r="B271" s="26" t="s">
        <v>664</v>
      </c>
      <c r="C271" s="26"/>
      <c r="D271" s="26"/>
      <c r="E271" s="26"/>
      <c r="F271" s="26" t="s">
        <v>605</v>
      </c>
      <c r="G271" s="25" t="s">
        <v>663</v>
      </c>
      <c r="H271" s="27">
        <f t="shared" si="4"/>
        <v>1035177.58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4"/>
      <c r="X271" s="24"/>
    </row>
    <row r="272" spans="1:24" ht="13.15" customHeight="1">
      <c r="A272" s="26" t="s">
        <v>305</v>
      </c>
      <c r="B272" s="26" t="s">
        <v>662</v>
      </c>
      <c r="C272" s="26"/>
      <c r="D272" s="26"/>
      <c r="E272" s="26"/>
      <c r="F272" s="26" t="s">
        <v>605</v>
      </c>
      <c r="G272" s="25" t="s">
        <v>661</v>
      </c>
      <c r="H272" s="27">
        <f t="shared" si="4"/>
        <v>1987430.35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4"/>
      <c r="X272" s="24"/>
    </row>
    <row r="273" spans="1:24" ht="13.15" customHeight="1">
      <c r="A273" s="26" t="s">
        <v>307</v>
      </c>
      <c r="B273" s="26" t="s">
        <v>660</v>
      </c>
      <c r="C273" s="26"/>
      <c r="D273" s="26"/>
      <c r="E273" s="26"/>
      <c r="F273" s="26" t="s">
        <v>605</v>
      </c>
      <c r="G273" s="25" t="s">
        <v>659</v>
      </c>
      <c r="H273" s="27">
        <f t="shared" si="4"/>
        <v>79841.19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4"/>
      <c r="X273" s="24"/>
    </row>
    <row r="274" spans="1:24" ht="13.15" customHeight="1">
      <c r="A274" s="26" t="s">
        <v>316</v>
      </c>
      <c r="B274" s="26" t="s">
        <v>658</v>
      </c>
      <c r="C274" s="26"/>
      <c r="D274" s="26"/>
      <c r="E274" s="26"/>
      <c r="F274" s="26" t="s">
        <v>605</v>
      </c>
      <c r="G274" s="25" t="s">
        <v>657</v>
      </c>
      <c r="H274" s="27">
        <f t="shared" si="4"/>
        <v>28130.29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4"/>
      <c r="X274" s="24"/>
    </row>
    <row r="275" spans="1:24" ht="13.15" customHeight="1">
      <c r="A275" s="26" t="s">
        <v>308</v>
      </c>
      <c r="B275" s="26" t="s">
        <v>656</v>
      </c>
      <c r="C275" s="26"/>
      <c r="D275" s="26"/>
      <c r="E275" s="26"/>
      <c r="F275" s="26" t="s">
        <v>605</v>
      </c>
      <c r="G275" s="25" t="s">
        <v>655</v>
      </c>
      <c r="H275" s="27">
        <f t="shared" si="4"/>
        <v>68798.070000000007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4"/>
      <c r="X275" s="24"/>
    </row>
    <row r="276" spans="1:24" ht="13.15" customHeight="1">
      <c r="A276" s="26" t="s">
        <v>306</v>
      </c>
      <c r="B276" s="26" t="s">
        <v>654</v>
      </c>
      <c r="C276" s="26"/>
      <c r="D276" s="26"/>
      <c r="E276" s="26"/>
      <c r="F276" s="26" t="s">
        <v>605</v>
      </c>
      <c r="G276" s="25" t="s">
        <v>653</v>
      </c>
      <c r="H276" s="27">
        <f t="shared" si="4"/>
        <v>2136961.11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4"/>
      <c r="X276" s="24"/>
    </row>
    <row r="277" spans="1:24" ht="13.15" customHeight="1">
      <c r="A277" s="26" t="s">
        <v>309</v>
      </c>
      <c r="B277" s="26" t="s">
        <v>652</v>
      </c>
      <c r="C277" s="26"/>
      <c r="D277" s="26"/>
      <c r="E277" s="26"/>
      <c r="F277" s="26" t="s">
        <v>605</v>
      </c>
      <c r="G277" s="25" t="s">
        <v>651</v>
      </c>
      <c r="H277" s="27">
        <f t="shared" si="4"/>
        <v>332071.44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4"/>
      <c r="X277" s="24"/>
    </row>
    <row r="278" spans="1:24" ht="13.15" customHeight="1">
      <c r="A278" s="26" t="s">
        <v>310</v>
      </c>
      <c r="B278" s="26" t="s">
        <v>650</v>
      </c>
      <c r="C278" s="26"/>
      <c r="D278" s="26"/>
      <c r="E278" s="26"/>
      <c r="F278" s="26" t="s">
        <v>605</v>
      </c>
      <c r="G278" s="25" t="s">
        <v>649</v>
      </c>
      <c r="H278" s="27">
        <f t="shared" si="4"/>
        <v>135470.72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4"/>
      <c r="X278" s="24"/>
    </row>
    <row r="279" spans="1:24" ht="13.15" customHeight="1">
      <c r="A279" s="26" t="s">
        <v>311</v>
      </c>
      <c r="B279" s="26" t="s">
        <v>648</v>
      </c>
      <c r="C279" s="26"/>
      <c r="D279" s="26"/>
      <c r="E279" s="26"/>
      <c r="F279" s="26" t="s">
        <v>605</v>
      </c>
      <c r="G279" s="25" t="s">
        <v>647</v>
      </c>
      <c r="H279" s="27">
        <f t="shared" si="4"/>
        <v>47672.24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4"/>
      <c r="X279" s="24"/>
    </row>
    <row r="280" spans="1:24" ht="13.15" customHeight="1">
      <c r="A280" s="26" t="s">
        <v>312</v>
      </c>
      <c r="B280" s="26" t="s">
        <v>646</v>
      </c>
      <c r="C280" s="26"/>
      <c r="D280" s="26"/>
      <c r="E280" s="26"/>
      <c r="F280" s="26" t="s">
        <v>605</v>
      </c>
      <c r="G280" s="25" t="s">
        <v>645</v>
      </c>
      <c r="H280" s="27">
        <f t="shared" si="4"/>
        <v>31849.11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4"/>
      <c r="X280" s="24"/>
    </row>
    <row r="281" spans="1:24" ht="13.15" customHeight="1">
      <c r="A281" s="26" t="s">
        <v>317</v>
      </c>
      <c r="B281" s="26" t="s">
        <v>644</v>
      </c>
      <c r="C281" s="26"/>
      <c r="D281" s="26"/>
      <c r="E281" s="26"/>
      <c r="F281" s="26" t="s">
        <v>605</v>
      </c>
      <c r="G281" s="25" t="s">
        <v>643</v>
      </c>
      <c r="H281" s="27">
        <f t="shared" si="4"/>
        <v>138675.19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4"/>
      <c r="X281" s="24"/>
    </row>
    <row r="282" spans="1:24" ht="13.15" customHeight="1">
      <c r="A282" s="26" t="s">
        <v>313</v>
      </c>
      <c r="B282" s="26" t="s">
        <v>642</v>
      </c>
      <c r="C282" s="26"/>
      <c r="D282" s="26"/>
      <c r="E282" s="26"/>
      <c r="F282" s="26" t="s">
        <v>605</v>
      </c>
      <c r="G282" s="25" t="s">
        <v>641</v>
      </c>
      <c r="H282" s="27">
        <f t="shared" si="4"/>
        <v>71087.13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4"/>
      <c r="X282" s="24"/>
    </row>
    <row r="283" spans="1:24" ht="13.15" customHeight="1">
      <c r="A283" s="26" t="s">
        <v>314</v>
      </c>
      <c r="B283" s="26" t="s">
        <v>640</v>
      </c>
      <c r="C283" s="26"/>
      <c r="D283" s="26"/>
      <c r="E283" s="26"/>
      <c r="F283" s="26" t="s">
        <v>605</v>
      </c>
      <c r="G283" s="25" t="s">
        <v>639</v>
      </c>
      <c r="H283" s="27">
        <f t="shared" si="4"/>
        <v>166261.9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4"/>
      <c r="X283" s="24"/>
    </row>
    <row r="284" spans="1:24" ht="13.15" customHeight="1">
      <c r="A284" s="26" t="s">
        <v>315</v>
      </c>
      <c r="B284" s="26" t="s">
        <v>638</v>
      </c>
      <c r="C284" s="26"/>
      <c r="D284" s="26"/>
      <c r="E284" s="26"/>
      <c r="F284" s="26" t="s">
        <v>605</v>
      </c>
      <c r="G284" s="25" t="s">
        <v>637</v>
      </c>
      <c r="H284" s="27">
        <f t="shared" si="4"/>
        <v>131729.54999999999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4"/>
      <c r="X284" s="24"/>
    </row>
    <row r="285" spans="1:24" ht="13.15" customHeight="1">
      <c r="A285" s="26" t="s">
        <v>318</v>
      </c>
      <c r="B285" s="26" t="s">
        <v>636</v>
      </c>
      <c r="C285" s="26"/>
      <c r="D285" s="26"/>
      <c r="E285" s="26"/>
      <c r="F285" s="26" t="s">
        <v>605</v>
      </c>
      <c r="G285" s="25" t="s">
        <v>635</v>
      </c>
      <c r="H285" s="27">
        <f t="shared" si="4"/>
        <v>142752.78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4"/>
      <c r="X285" s="24"/>
    </row>
    <row r="286" spans="1:24" ht="13.15" customHeight="1">
      <c r="A286" s="26" t="s">
        <v>323</v>
      </c>
      <c r="B286" s="26" t="s">
        <v>634</v>
      </c>
      <c r="C286" s="26"/>
      <c r="D286" s="26"/>
      <c r="E286" s="26"/>
      <c r="F286" s="26" t="s">
        <v>605</v>
      </c>
      <c r="G286" s="25" t="s">
        <v>633</v>
      </c>
      <c r="H286" s="27">
        <f t="shared" si="4"/>
        <v>388816.49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4"/>
      <c r="X286" s="24"/>
    </row>
    <row r="287" spans="1:24" ht="13.15" customHeight="1">
      <c r="A287" s="26" t="s">
        <v>319</v>
      </c>
      <c r="B287" s="26" t="s">
        <v>632</v>
      </c>
      <c r="C287" s="26"/>
      <c r="D287" s="26"/>
      <c r="E287" s="26"/>
      <c r="F287" s="26" t="s">
        <v>605</v>
      </c>
      <c r="G287" s="25" t="s">
        <v>631</v>
      </c>
      <c r="H287" s="27">
        <f t="shared" si="4"/>
        <v>1151320.47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4"/>
      <c r="X287" s="24"/>
    </row>
    <row r="288" spans="1:24" ht="13.15" customHeight="1">
      <c r="A288" s="26" t="s">
        <v>320</v>
      </c>
      <c r="B288" s="26" t="s">
        <v>630</v>
      </c>
      <c r="C288" s="26"/>
      <c r="D288" s="26"/>
      <c r="E288" s="26"/>
      <c r="F288" s="26" t="s">
        <v>605</v>
      </c>
      <c r="G288" s="25" t="s">
        <v>629</v>
      </c>
      <c r="H288" s="27">
        <f t="shared" si="4"/>
        <v>6332540.5300000003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4"/>
      <c r="X288" s="24"/>
    </row>
    <row r="289" spans="1:24" ht="13.15" customHeight="1">
      <c r="A289" s="26" t="s">
        <v>324</v>
      </c>
      <c r="B289" s="26" t="s">
        <v>628</v>
      </c>
      <c r="C289" s="26"/>
      <c r="D289" s="26"/>
      <c r="E289" s="26"/>
      <c r="F289" s="26" t="s">
        <v>605</v>
      </c>
      <c r="G289" s="25" t="s">
        <v>627</v>
      </c>
      <c r="H289" s="27">
        <f t="shared" si="4"/>
        <v>1753584.89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4"/>
      <c r="X289" s="24"/>
    </row>
    <row r="290" spans="1:24" ht="13.15" customHeight="1">
      <c r="A290" s="26" t="s">
        <v>331</v>
      </c>
      <c r="B290" s="26" t="s">
        <v>626</v>
      </c>
      <c r="C290" s="26"/>
      <c r="D290" s="26"/>
      <c r="E290" s="26"/>
      <c r="F290" s="26" t="s">
        <v>605</v>
      </c>
      <c r="G290" s="25" t="s">
        <v>625</v>
      </c>
      <c r="H290" s="27">
        <f t="shared" si="4"/>
        <v>1510400.2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4"/>
      <c r="X290" s="24"/>
    </row>
    <row r="291" spans="1:24" ht="13.15" customHeight="1">
      <c r="A291" s="26" t="s">
        <v>321</v>
      </c>
      <c r="B291" s="26" t="s">
        <v>624</v>
      </c>
      <c r="C291" s="26"/>
      <c r="D291" s="26"/>
      <c r="E291" s="26"/>
      <c r="F291" s="26" t="s">
        <v>605</v>
      </c>
      <c r="G291" s="25" t="s">
        <v>623</v>
      </c>
      <c r="H291" s="27">
        <f t="shared" si="4"/>
        <v>148519.69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4"/>
      <c r="X291" s="24"/>
    </row>
    <row r="292" spans="1:24" ht="13.15" customHeight="1">
      <c r="A292" s="26" t="s">
        <v>325</v>
      </c>
      <c r="B292" s="26" t="s">
        <v>622</v>
      </c>
      <c r="C292" s="26"/>
      <c r="D292" s="26"/>
      <c r="E292" s="26"/>
      <c r="F292" s="26" t="s">
        <v>605</v>
      </c>
      <c r="G292" s="25" t="s">
        <v>621</v>
      </c>
      <c r="H292" s="27">
        <f t="shared" si="4"/>
        <v>694502.06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4"/>
      <c r="X292" s="24"/>
    </row>
    <row r="293" spans="1:24" ht="13.15" customHeight="1">
      <c r="A293" s="26" t="s">
        <v>322</v>
      </c>
      <c r="B293" s="26" t="s">
        <v>620</v>
      </c>
      <c r="C293" s="26"/>
      <c r="D293" s="26"/>
      <c r="E293" s="26"/>
      <c r="F293" s="26" t="s">
        <v>605</v>
      </c>
      <c r="G293" s="25" t="s">
        <v>619</v>
      </c>
      <c r="H293" s="27">
        <f t="shared" si="4"/>
        <v>1233261.01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4"/>
      <c r="X293" s="24"/>
    </row>
    <row r="294" spans="1:24" ht="13.15" customHeight="1">
      <c r="A294" s="26" t="s">
        <v>56</v>
      </c>
      <c r="B294" s="26" t="s">
        <v>618</v>
      </c>
      <c r="C294" s="26"/>
      <c r="D294" s="26"/>
      <c r="E294" s="26"/>
      <c r="F294" s="26" t="s">
        <v>605</v>
      </c>
      <c r="G294" s="25" t="s">
        <v>617</v>
      </c>
      <c r="H294" s="27">
        <f t="shared" si="4"/>
        <v>565096.36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4"/>
      <c r="X294" s="24"/>
    </row>
    <row r="295" spans="1:24" ht="13.15" customHeight="1">
      <c r="A295" s="26" t="s">
        <v>332</v>
      </c>
      <c r="B295" s="26" t="s">
        <v>616</v>
      </c>
      <c r="C295" s="26"/>
      <c r="D295" s="26"/>
      <c r="E295" s="26"/>
      <c r="F295" s="26" t="s">
        <v>605</v>
      </c>
      <c r="G295" s="25" t="s">
        <v>615</v>
      </c>
      <c r="H295" s="27">
        <f t="shared" si="4"/>
        <v>468042.54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4"/>
      <c r="X295" s="24"/>
    </row>
    <row r="296" spans="1:24" ht="13.15" customHeight="1">
      <c r="A296" s="26" t="s">
        <v>326</v>
      </c>
      <c r="B296" s="26" t="s">
        <v>614</v>
      </c>
      <c r="C296" s="26"/>
      <c r="D296" s="26"/>
      <c r="E296" s="26"/>
      <c r="F296" s="26" t="s">
        <v>605</v>
      </c>
      <c r="G296" s="25" t="s">
        <v>613</v>
      </c>
      <c r="H296" s="27">
        <f t="shared" si="4"/>
        <v>281125.89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4"/>
      <c r="X296" s="24"/>
    </row>
    <row r="297" spans="1:24" ht="13.15" customHeight="1">
      <c r="A297" s="26" t="s">
        <v>327</v>
      </c>
      <c r="B297" s="26" t="s">
        <v>612</v>
      </c>
      <c r="C297" s="26"/>
      <c r="D297" s="26"/>
      <c r="E297" s="26"/>
      <c r="F297" s="26" t="s">
        <v>605</v>
      </c>
      <c r="G297" s="25" t="s">
        <v>611</v>
      </c>
      <c r="H297" s="27">
        <f t="shared" si="4"/>
        <v>474309.57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4"/>
      <c r="X297" s="24"/>
    </row>
    <row r="298" spans="1:24" ht="13.15" customHeight="1">
      <c r="A298" s="26" t="s">
        <v>328</v>
      </c>
      <c r="B298" s="26" t="s">
        <v>610</v>
      </c>
      <c r="C298" s="26"/>
      <c r="D298" s="26"/>
      <c r="E298" s="26"/>
      <c r="F298" s="26" t="s">
        <v>605</v>
      </c>
      <c r="G298" s="25" t="s">
        <v>609</v>
      </c>
      <c r="H298" s="27">
        <f t="shared" si="4"/>
        <v>543799.87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4"/>
      <c r="X298" s="24"/>
    </row>
    <row r="299" spans="1:24" ht="13.15" customHeight="1">
      <c r="A299" s="26" t="s">
        <v>329</v>
      </c>
      <c r="B299" s="26" t="s">
        <v>608</v>
      </c>
      <c r="C299" s="26"/>
      <c r="D299" s="26"/>
      <c r="E299" s="26"/>
      <c r="F299" s="26" t="s">
        <v>605</v>
      </c>
      <c r="G299" s="25" t="s">
        <v>607</v>
      </c>
      <c r="H299" s="27">
        <f t="shared" si="4"/>
        <v>2481966.3199999998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4"/>
      <c r="X299" s="24"/>
    </row>
    <row r="300" spans="1:24" ht="13.15" customHeight="1">
      <c r="A300" s="26" t="s">
        <v>330</v>
      </c>
      <c r="B300" s="26" t="s">
        <v>606</v>
      </c>
      <c r="C300" s="26"/>
      <c r="D300" s="26"/>
      <c r="E300" s="26"/>
      <c r="F300" s="26" t="s">
        <v>605</v>
      </c>
      <c r="G300" s="25" t="s">
        <v>604</v>
      </c>
      <c r="H300" s="27">
        <f t="shared" si="4"/>
        <v>93755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4"/>
      <c r="X300" s="24"/>
    </row>
    <row r="301" spans="1:24">
      <c r="A301" s="26"/>
      <c r="B301" s="26"/>
      <c r="C301" s="26"/>
      <c r="D301" s="26"/>
      <c r="E301" s="26"/>
      <c r="F301" s="26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4"/>
      <c r="X301" s="24"/>
    </row>
    <row r="302" spans="1:24" ht="13.15" customHeight="1">
      <c r="A302" s="26"/>
      <c r="B302" s="26"/>
      <c r="C302" s="26"/>
      <c r="D302" s="26"/>
      <c r="E302" s="26"/>
      <c r="F302" s="26" t="s">
        <v>603</v>
      </c>
      <c r="G302" s="25" t="s">
        <v>602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4"/>
      <c r="X302" s="24"/>
    </row>
    <row r="304" spans="1:24">
      <c r="G304" s="23">
        <f>SUM(G6:G300)</f>
        <v>0</v>
      </c>
      <c r="H304" s="23">
        <f>SUM(H6:H300)</f>
        <v>1024068391.1799999</v>
      </c>
    </row>
  </sheetData>
  <pageMargins left="0.1" right="0.1" top="0.1" bottom="0.35" header="0.1" footer="0.1"/>
  <pageSetup orientation="landscape" horizontalDpi="0" verticalDpi="0"/>
  <headerFooter alignWithMargins="0">
    <oddFooter>&amp;L&amp;"Courier New"&amp;8.5 Form F-197 &amp;C&amp;"Courier New"&amp;8.5 Page &amp;P of &amp;N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87CC-9D8C-4273-8F5D-3D9891C72208}">
  <sheetPr>
    <outlinePr summaryBelow="0" summaryRight="0"/>
  </sheetPr>
  <dimension ref="A1:X304"/>
  <sheetViews>
    <sheetView workbookViewId="0">
      <pane ySplit="3" topLeftCell="A4" activePane="bottomLeft" state="frozenSplit"/>
      <selection pane="bottomLeft" activeCell="G304" sqref="G304:H304"/>
    </sheetView>
  </sheetViews>
  <sheetFormatPr defaultColWidth="9.1640625" defaultRowHeight="12.75"/>
  <cols>
    <col min="1" max="1" width="18.83203125" style="22" bestFit="1" customWidth="1"/>
    <col min="2" max="2" width="55.1640625" style="22" bestFit="1" customWidth="1"/>
    <col min="3" max="3" width="4.5" style="22" customWidth="1"/>
    <col min="4" max="4" width="1.5" style="22" customWidth="1"/>
    <col min="5" max="5" width="12.5" style="22" bestFit="1" customWidth="1"/>
    <col min="6" max="6" width="8.6640625" style="22" bestFit="1" customWidth="1"/>
    <col min="7" max="8" width="21.5" style="22" bestFit="1" customWidth="1"/>
    <col min="9" max="9" width="12.33203125" style="22" customWidth="1"/>
    <col min="10" max="10" width="25.33203125" style="22" bestFit="1" customWidth="1"/>
    <col min="11" max="11" width="2.1640625" style="22" customWidth="1"/>
    <col min="12" max="12" width="8.6640625" style="22" bestFit="1" customWidth="1"/>
    <col min="13" max="13" width="12.6640625" style="22" customWidth="1"/>
    <col min="14" max="14" width="6.83203125" style="22" customWidth="1"/>
    <col min="15" max="15" width="3.5" style="22" customWidth="1"/>
    <col min="16" max="16" width="15.83203125" style="22" customWidth="1"/>
    <col min="17" max="17" width="1.83203125" style="22" customWidth="1"/>
    <col min="18" max="18" width="12.5" style="22" bestFit="1" customWidth="1"/>
    <col min="19" max="19" width="28" style="22" bestFit="1" customWidth="1"/>
    <col min="20" max="20" width="19.5" style="22" customWidth="1"/>
    <col min="21" max="21" width="13.5" style="22" customWidth="1"/>
    <col min="22" max="22" width="5.6640625" style="22" customWidth="1"/>
    <col min="23" max="23" width="0.83203125" style="22" customWidth="1"/>
    <col min="24" max="24" width="0.1640625" style="22" customWidth="1"/>
    <col min="25" max="16384" width="9.1640625" style="22"/>
  </cols>
  <sheetData>
    <row r="1" spans="1:24" ht="13.15" customHeight="1">
      <c r="A1" s="26" t="s">
        <v>1199</v>
      </c>
      <c r="B1" s="26"/>
      <c r="C1" s="26"/>
      <c r="D1" s="26"/>
      <c r="E1" s="26"/>
      <c r="F1" s="26"/>
      <c r="G1" s="26"/>
      <c r="H1" s="26"/>
      <c r="I1" s="26"/>
      <c r="J1" s="30" t="s">
        <v>1198</v>
      </c>
      <c r="K1" s="30"/>
      <c r="L1" s="30"/>
      <c r="M1" s="30"/>
      <c r="N1" s="30"/>
      <c r="O1" s="30"/>
      <c r="P1" s="26"/>
      <c r="Q1" s="26"/>
      <c r="R1" s="25" t="s">
        <v>1197</v>
      </c>
      <c r="S1" s="29">
        <v>45261.677168201029</v>
      </c>
      <c r="T1" s="29"/>
      <c r="U1" s="29"/>
      <c r="V1" s="26"/>
      <c r="W1" s="26"/>
      <c r="X1" s="26"/>
    </row>
    <row r="2" spans="1:24" ht="18" customHeight="1">
      <c r="A2" s="26" t="s">
        <v>1196</v>
      </c>
      <c r="B2" s="26"/>
      <c r="C2" s="26"/>
      <c r="D2" s="26"/>
      <c r="E2" s="28" t="s">
        <v>1195</v>
      </c>
      <c r="F2" s="28"/>
      <c r="G2" s="26"/>
      <c r="H2" s="26" t="s">
        <v>1194</v>
      </c>
      <c r="I2" s="26"/>
      <c r="J2" s="26"/>
      <c r="K2" s="26"/>
      <c r="L2" s="28" t="s">
        <v>1490</v>
      </c>
      <c r="M2" s="28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3.15" customHeight="1">
      <c r="A5" s="26" t="s">
        <v>58</v>
      </c>
      <c r="B5" s="26" t="s">
        <v>1192</v>
      </c>
      <c r="C5" s="26"/>
      <c r="D5" s="26"/>
      <c r="E5" s="26"/>
      <c r="F5" s="26" t="s">
        <v>1191</v>
      </c>
      <c r="G5" s="25" t="s">
        <v>1190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</row>
    <row r="6" spans="1:24" ht="13.15" customHeight="1">
      <c r="A6" s="26" t="s">
        <v>67</v>
      </c>
      <c r="B6" s="26" t="s">
        <v>1189</v>
      </c>
      <c r="C6" s="26"/>
      <c r="D6" s="26"/>
      <c r="E6" s="26"/>
      <c r="F6" s="26" t="s">
        <v>605</v>
      </c>
      <c r="G6" s="25" t="s">
        <v>1489</v>
      </c>
      <c r="H6" s="31">
        <f t="shared" ref="H6:H69" si="0">G6*1</f>
        <v>147856.19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/>
      <c r="X6" s="24"/>
    </row>
    <row r="7" spans="1:24" ht="13.15" customHeight="1">
      <c r="A7" s="26" t="s">
        <v>68</v>
      </c>
      <c r="B7" s="26" t="s">
        <v>1187</v>
      </c>
      <c r="C7" s="26"/>
      <c r="D7" s="26"/>
      <c r="E7" s="26"/>
      <c r="F7" s="26" t="s">
        <v>605</v>
      </c>
      <c r="G7" s="25" t="s">
        <v>1488</v>
      </c>
      <c r="H7" s="31">
        <f t="shared" si="0"/>
        <v>50465.29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</row>
    <row r="8" spans="1:24" ht="13.15" customHeight="1">
      <c r="A8" s="26" t="s">
        <v>66</v>
      </c>
      <c r="B8" s="26" t="s">
        <v>1185</v>
      </c>
      <c r="C8" s="26"/>
      <c r="D8" s="26"/>
      <c r="E8" s="26"/>
      <c r="F8" s="26" t="s">
        <v>605</v>
      </c>
      <c r="G8" s="25" t="s">
        <v>1487</v>
      </c>
      <c r="H8" s="31">
        <f t="shared" si="0"/>
        <v>2490751.64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4"/>
      <c r="X8" s="24"/>
    </row>
    <row r="9" spans="1:24" ht="13.15" customHeight="1">
      <c r="A9" s="26" t="s">
        <v>69</v>
      </c>
      <c r="B9" s="26" t="s">
        <v>1183</v>
      </c>
      <c r="C9" s="26"/>
      <c r="D9" s="26"/>
      <c r="E9" s="26"/>
      <c r="F9" s="26" t="s">
        <v>605</v>
      </c>
      <c r="G9" s="25" t="s">
        <v>1486</v>
      </c>
      <c r="H9" s="31">
        <f t="shared" si="0"/>
        <v>532354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</row>
    <row r="10" spans="1:24" ht="13.15" customHeight="1">
      <c r="A10" s="26" t="s">
        <v>70</v>
      </c>
      <c r="B10" s="26" t="s">
        <v>1181</v>
      </c>
      <c r="C10" s="26"/>
      <c r="D10" s="26"/>
      <c r="E10" s="26"/>
      <c r="F10" s="26" t="s">
        <v>605</v>
      </c>
      <c r="G10" s="25" t="s">
        <v>1485</v>
      </c>
      <c r="H10" s="31">
        <f t="shared" si="0"/>
        <v>883928.97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"/>
      <c r="X10" s="24"/>
    </row>
    <row r="11" spans="1:24" ht="13.15" customHeight="1">
      <c r="A11" s="26" t="s">
        <v>71</v>
      </c>
      <c r="B11" s="26" t="s">
        <v>1179</v>
      </c>
      <c r="C11" s="26"/>
      <c r="D11" s="26"/>
      <c r="E11" s="26"/>
      <c r="F11" s="26" t="s">
        <v>605</v>
      </c>
      <c r="G11" s="25" t="s">
        <v>1484</v>
      </c>
      <c r="H11" s="31">
        <f t="shared" si="0"/>
        <v>3758592.27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</row>
    <row r="12" spans="1:24" ht="13.15" customHeight="1">
      <c r="A12" s="26" t="s">
        <v>72</v>
      </c>
      <c r="B12" s="26" t="s">
        <v>1177</v>
      </c>
      <c r="C12" s="26"/>
      <c r="D12" s="26"/>
      <c r="E12" s="26"/>
      <c r="F12" s="26" t="s">
        <v>605</v>
      </c>
      <c r="G12" s="25" t="s">
        <v>1483</v>
      </c>
      <c r="H12" s="31">
        <f t="shared" si="0"/>
        <v>1026772.17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</row>
    <row r="13" spans="1:24" ht="13.15" customHeight="1">
      <c r="A13" s="26" t="s">
        <v>73</v>
      </c>
      <c r="B13" s="26" t="s">
        <v>1175</v>
      </c>
      <c r="C13" s="26"/>
      <c r="D13" s="26"/>
      <c r="E13" s="26"/>
      <c r="F13" s="26" t="s">
        <v>605</v>
      </c>
      <c r="G13" s="25" t="s">
        <v>1482</v>
      </c>
      <c r="H13" s="31">
        <f t="shared" si="0"/>
        <v>7790826.4400000004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</row>
    <row r="14" spans="1:24" ht="13.15" customHeight="1">
      <c r="A14" s="26" t="s">
        <v>8</v>
      </c>
      <c r="B14" s="26" t="s">
        <v>1173</v>
      </c>
      <c r="C14" s="26"/>
      <c r="D14" s="26"/>
      <c r="E14" s="26"/>
      <c r="F14" s="26" t="s">
        <v>605</v>
      </c>
      <c r="G14" s="25" t="s">
        <v>1481</v>
      </c>
      <c r="H14" s="31">
        <f t="shared" si="0"/>
        <v>351120.41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24"/>
    </row>
    <row r="15" spans="1:24" ht="13.15" customHeight="1">
      <c r="A15" s="26" t="s">
        <v>74</v>
      </c>
      <c r="B15" s="26" t="s">
        <v>1171</v>
      </c>
      <c r="C15" s="26"/>
      <c r="D15" s="26"/>
      <c r="E15" s="26"/>
      <c r="F15" s="26" t="s">
        <v>605</v>
      </c>
      <c r="G15" s="25" t="s">
        <v>1480</v>
      </c>
      <c r="H15" s="31">
        <f t="shared" si="0"/>
        <v>1508032.37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</row>
    <row r="16" spans="1:24" ht="13.15" customHeight="1">
      <c r="A16" s="26" t="s">
        <v>75</v>
      </c>
      <c r="B16" s="26" t="s">
        <v>1169</v>
      </c>
      <c r="C16" s="26"/>
      <c r="D16" s="26"/>
      <c r="E16" s="26"/>
      <c r="F16" s="26" t="s">
        <v>605</v>
      </c>
      <c r="G16" s="25" t="s">
        <v>1479</v>
      </c>
      <c r="H16" s="31">
        <f t="shared" si="0"/>
        <v>492161.81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</row>
    <row r="17" spans="1:24" ht="13.15" customHeight="1">
      <c r="A17" s="26" t="s">
        <v>76</v>
      </c>
      <c r="B17" s="26" t="s">
        <v>1167</v>
      </c>
      <c r="C17" s="26"/>
      <c r="D17" s="26"/>
      <c r="E17" s="26"/>
      <c r="F17" s="26" t="s">
        <v>605</v>
      </c>
      <c r="G17" s="25" t="s">
        <v>1478</v>
      </c>
      <c r="H17" s="31">
        <f t="shared" si="0"/>
        <v>3450216.44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</row>
    <row r="18" spans="1:24" ht="13.15" customHeight="1">
      <c r="A18" s="26" t="s">
        <v>77</v>
      </c>
      <c r="B18" s="26" t="s">
        <v>1165</v>
      </c>
      <c r="C18" s="26"/>
      <c r="D18" s="26"/>
      <c r="E18" s="26"/>
      <c r="F18" s="26" t="s">
        <v>605</v>
      </c>
      <c r="G18" s="25" t="s">
        <v>1477</v>
      </c>
      <c r="H18" s="31">
        <f t="shared" si="0"/>
        <v>27269850.940000001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</row>
    <row r="19" spans="1:24" ht="13.15" customHeight="1">
      <c r="A19" s="26" t="s">
        <v>10</v>
      </c>
      <c r="B19" s="26" t="s">
        <v>1163</v>
      </c>
      <c r="C19" s="26"/>
      <c r="D19" s="26"/>
      <c r="E19" s="26"/>
      <c r="F19" s="26" t="s">
        <v>605</v>
      </c>
      <c r="G19" s="25" t="s">
        <v>1476</v>
      </c>
      <c r="H19" s="31">
        <f t="shared" si="0"/>
        <v>1699105.78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</row>
    <row r="20" spans="1:24" ht="13.15" customHeight="1">
      <c r="A20" s="26" t="s">
        <v>578</v>
      </c>
      <c r="B20" s="26" t="s">
        <v>1161</v>
      </c>
      <c r="C20" s="26"/>
      <c r="D20" s="26"/>
      <c r="E20" s="26"/>
      <c r="F20" s="26" t="s">
        <v>605</v>
      </c>
      <c r="G20" s="25" t="s">
        <v>789</v>
      </c>
      <c r="H20" s="31">
        <f t="shared" si="0"/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</row>
    <row r="21" spans="1:24" ht="13.15" customHeight="1">
      <c r="A21" s="26" t="s">
        <v>81</v>
      </c>
      <c r="B21" s="26" t="s">
        <v>1160</v>
      </c>
      <c r="C21" s="26"/>
      <c r="D21" s="26"/>
      <c r="E21" s="26"/>
      <c r="F21" s="26" t="s">
        <v>605</v>
      </c>
      <c r="G21" s="25" t="s">
        <v>1475</v>
      </c>
      <c r="H21" s="31">
        <f t="shared" si="0"/>
        <v>501276.56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</row>
    <row r="22" spans="1:24" ht="13.15" customHeight="1">
      <c r="A22" s="26" t="s">
        <v>78</v>
      </c>
      <c r="B22" s="26" t="s">
        <v>1158</v>
      </c>
      <c r="C22" s="26"/>
      <c r="D22" s="26"/>
      <c r="E22" s="26"/>
      <c r="F22" s="26" t="s">
        <v>605</v>
      </c>
      <c r="G22" s="25" t="s">
        <v>1474</v>
      </c>
      <c r="H22" s="31">
        <f t="shared" si="0"/>
        <v>3712772.54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</row>
    <row r="23" spans="1:24" ht="13.15" customHeight="1">
      <c r="A23" s="26" t="s">
        <v>82</v>
      </c>
      <c r="B23" s="26" t="s">
        <v>1156</v>
      </c>
      <c r="C23" s="26"/>
      <c r="D23" s="26"/>
      <c r="E23" s="26"/>
      <c r="F23" s="26" t="s">
        <v>605</v>
      </c>
      <c r="G23" s="25" t="s">
        <v>1473</v>
      </c>
      <c r="H23" s="31">
        <f t="shared" si="0"/>
        <v>2308576.7200000002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</row>
    <row r="24" spans="1:24" ht="13.15" customHeight="1">
      <c r="A24" s="26" t="s">
        <v>79</v>
      </c>
      <c r="B24" s="26" t="s">
        <v>1154</v>
      </c>
      <c r="C24" s="26"/>
      <c r="D24" s="26"/>
      <c r="E24" s="26"/>
      <c r="F24" s="26" t="s">
        <v>605</v>
      </c>
      <c r="G24" s="25" t="s">
        <v>1472</v>
      </c>
      <c r="H24" s="31">
        <f t="shared" si="0"/>
        <v>3575114.26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</row>
    <row r="25" spans="1:24" ht="13.15" customHeight="1">
      <c r="A25" s="26" t="s">
        <v>80</v>
      </c>
      <c r="B25" s="26" t="s">
        <v>1152</v>
      </c>
      <c r="C25" s="26"/>
      <c r="D25" s="26"/>
      <c r="E25" s="26"/>
      <c r="F25" s="26" t="s">
        <v>605</v>
      </c>
      <c r="G25" s="25" t="s">
        <v>1471</v>
      </c>
      <c r="H25" s="31">
        <f t="shared" si="0"/>
        <v>11910854.58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</row>
    <row r="26" spans="1:24" ht="13.15" customHeight="1">
      <c r="A26" s="26" t="s">
        <v>84</v>
      </c>
      <c r="B26" s="26" t="s">
        <v>1150</v>
      </c>
      <c r="C26" s="26"/>
      <c r="D26" s="26"/>
      <c r="E26" s="26"/>
      <c r="F26" s="26" t="s">
        <v>605</v>
      </c>
      <c r="G26" s="25" t="s">
        <v>1470</v>
      </c>
      <c r="H26" s="31">
        <f t="shared" si="0"/>
        <v>5618511.8899999997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</row>
    <row r="27" spans="1:24" ht="13.15" customHeight="1">
      <c r="A27" s="26" t="s">
        <v>83</v>
      </c>
      <c r="B27" s="26" t="s">
        <v>1148</v>
      </c>
      <c r="C27" s="26"/>
      <c r="D27" s="26"/>
      <c r="E27" s="26"/>
      <c r="F27" s="26" t="s">
        <v>605</v>
      </c>
      <c r="G27" s="25" t="s">
        <v>1469</v>
      </c>
      <c r="H27" s="31">
        <f t="shared" si="0"/>
        <v>510823.4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</row>
    <row r="28" spans="1:24" ht="13.15" customHeight="1">
      <c r="A28" s="26" t="s">
        <v>85</v>
      </c>
      <c r="B28" s="26" t="s">
        <v>1146</v>
      </c>
      <c r="C28" s="26"/>
      <c r="D28" s="26"/>
      <c r="E28" s="26"/>
      <c r="F28" s="26" t="s">
        <v>605</v>
      </c>
      <c r="G28" s="25" t="s">
        <v>1468</v>
      </c>
      <c r="H28" s="31">
        <f t="shared" si="0"/>
        <v>7264827.6399999997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</row>
    <row r="29" spans="1:24" ht="13.15" customHeight="1">
      <c r="A29" s="26" t="s">
        <v>87</v>
      </c>
      <c r="B29" s="26" t="s">
        <v>1144</v>
      </c>
      <c r="C29" s="26"/>
      <c r="D29" s="26"/>
      <c r="E29" s="26"/>
      <c r="F29" s="26" t="s">
        <v>605</v>
      </c>
      <c r="G29" s="25" t="s">
        <v>1467</v>
      </c>
      <c r="H29" s="31">
        <f t="shared" si="0"/>
        <v>277503.52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</row>
    <row r="30" spans="1:24" ht="13.15" customHeight="1">
      <c r="A30" s="26" t="s">
        <v>86</v>
      </c>
      <c r="B30" s="26" t="s">
        <v>1142</v>
      </c>
      <c r="C30" s="26"/>
      <c r="D30" s="26"/>
      <c r="E30" s="26"/>
      <c r="F30" s="26" t="s">
        <v>605</v>
      </c>
      <c r="G30" s="25" t="s">
        <v>1466</v>
      </c>
      <c r="H30" s="31">
        <f t="shared" si="0"/>
        <v>653453.97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4"/>
    </row>
    <row r="31" spans="1:24" ht="13.15" customHeight="1">
      <c r="A31" s="26" t="s">
        <v>12</v>
      </c>
      <c r="B31" s="26" t="s">
        <v>1140</v>
      </c>
      <c r="C31" s="26"/>
      <c r="D31" s="26"/>
      <c r="E31" s="26"/>
      <c r="F31" s="26" t="s">
        <v>605</v>
      </c>
      <c r="G31" s="25" t="s">
        <v>1465</v>
      </c>
      <c r="H31" s="31">
        <f t="shared" si="0"/>
        <v>49902165.619999997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4"/>
      <c r="X31" s="24"/>
    </row>
    <row r="32" spans="1:24" ht="13.15" customHeight="1">
      <c r="A32" s="26" t="s">
        <v>14</v>
      </c>
      <c r="B32" s="26" t="s">
        <v>1138</v>
      </c>
      <c r="C32" s="26"/>
      <c r="D32" s="26"/>
      <c r="E32" s="26"/>
      <c r="F32" s="26" t="s">
        <v>605</v>
      </c>
      <c r="G32" s="25" t="s">
        <v>1464</v>
      </c>
      <c r="H32" s="31">
        <f t="shared" si="0"/>
        <v>3605833.37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4"/>
    </row>
    <row r="33" spans="1:24" ht="13.15" customHeight="1">
      <c r="A33" s="26" t="s">
        <v>91</v>
      </c>
      <c r="B33" s="26" t="s">
        <v>1136</v>
      </c>
      <c r="C33" s="26"/>
      <c r="D33" s="26"/>
      <c r="E33" s="26"/>
      <c r="F33" s="26" t="s">
        <v>605</v>
      </c>
      <c r="G33" s="25" t="s">
        <v>1463</v>
      </c>
      <c r="H33" s="31">
        <f t="shared" si="0"/>
        <v>2544553.8199999998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</row>
    <row r="34" spans="1:24" ht="13.15" customHeight="1">
      <c r="A34" s="26" t="s">
        <v>93</v>
      </c>
      <c r="B34" s="26" t="s">
        <v>1134</v>
      </c>
      <c r="C34" s="26"/>
      <c r="D34" s="26"/>
      <c r="E34" s="26"/>
      <c r="F34" s="26" t="s">
        <v>605</v>
      </c>
      <c r="G34" s="25" t="s">
        <v>1462</v>
      </c>
      <c r="H34" s="31">
        <f t="shared" si="0"/>
        <v>402239.36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</row>
    <row r="35" spans="1:24" ht="13.15" customHeight="1">
      <c r="A35" s="26" t="s">
        <v>88</v>
      </c>
      <c r="B35" s="26" t="s">
        <v>1132</v>
      </c>
      <c r="C35" s="26"/>
      <c r="D35" s="26"/>
      <c r="E35" s="26"/>
      <c r="F35" s="26" t="s">
        <v>605</v>
      </c>
      <c r="G35" s="25" t="s">
        <v>1461</v>
      </c>
      <c r="H35" s="31">
        <f t="shared" si="0"/>
        <v>8328637.54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</row>
    <row r="36" spans="1:24" ht="13.15" customHeight="1">
      <c r="A36" s="26" t="s">
        <v>16</v>
      </c>
      <c r="B36" s="26" t="s">
        <v>1130</v>
      </c>
      <c r="C36" s="26"/>
      <c r="D36" s="26"/>
      <c r="E36" s="26"/>
      <c r="F36" s="26" t="s">
        <v>605</v>
      </c>
      <c r="G36" s="25" t="s">
        <v>1460</v>
      </c>
      <c r="H36" s="31">
        <f t="shared" si="0"/>
        <v>40704868.229999997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</row>
    <row r="37" spans="1:24" ht="13.15" customHeight="1">
      <c r="A37" s="26" t="s">
        <v>89</v>
      </c>
      <c r="B37" s="26" t="s">
        <v>1128</v>
      </c>
      <c r="C37" s="26"/>
      <c r="D37" s="26"/>
      <c r="E37" s="26"/>
      <c r="F37" s="26" t="s">
        <v>605</v>
      </c>
      <c r="G37" s="25" t="s">
        <v>1459</v>
      </c>
      <c r="H37" s="31">
        <f t="shared" si="0"/>
        <v>17343225.879999999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</row>
    <row r="38" spans="1:24" ht="13.15" customHeight="1">
      <c r="A38" s="26" t="s">
        <v>90</v>
      </c>
      <c r="B38" s="26" t="s">
        <v>1126</v>
      </c>
      <c r="C38" s="26"/>
      <c r="D38" s="26"/>
      <c r="E38" s="26"/>
      <c r="F38" s="26" t="s">
        <v>605</v>
      </c>
      <c r="G38" s="25" t="s">
        <v>1458</v>
      </c>
      <c r="H38" s="31">
        <f t="shared" si="0"/>
        <v>27425446.75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</row>
    <row r="39" spans="1:24" ht="13.15" customHeight="1">
      <c r="A39" s="26" t="s">
        <v>92</v>
      </c>
      <c r="B39" s="26" t="s">
        <v>1124</v>
      </c>
      <c r="C39" s="26"/>
      <c r="D39" s="26"/>
      <c r="E39" s="26"/>
      <c r="F39" s="26" t="s">
        <v>605</v>
      </c>
      <c r="G39" s="25" t="s">
        <v>1457</v>
      </c>
      <c r="H39" s="31">
        <f t="shared" si="0"/>
        <v>8413523.8200000003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</row>
    <row r="40" spans="1:24" ht="13.15" customHeight="1">
      <c r="A40" s="26" t="s">
        <v>95</v>
      </c>
      <c r="B40" s="26" t="s">
        <v>1122</v>
      </c>
      <c r="C40" s="26"/>
      <c r="D40" s="26"/>
      <c r="E40" s="26"/>
      <c r="F40" s="26" t="s">
        <v>605</v>
      </c>
      <c r="G40" s="25" t="s">
        <v>1456</v>
      </c>
      <c r="H40" s="31">
        <f t="shared" si="0"/>
        <v>1087286.95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</row>
    <row r="41" spans="1:24" ht="13.15" customHeight="1">
      <c r="A41" s="26" t="s">
        <v>580</v>
      </c>
      <c r="B41" s="26" t="s">
        <v>1120</v>
      </c>
      <c r="C41" s="26"/>
      <c r="D41" s="26"/>
      <c r="E41" s="26"/>
      <c r="F41" s="26" t="s">
        <v>605</v>
      </c>
      <c r="G41" s="25" t="s">
        <v>789</v>
      </c>
      <c r="H41" s="31">
        <f t="shared" si="0"/>
        <v>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</row>
    <row r="42" spans="1:24" ht="13.15" customHeight="1">
      <c r="A42" s="26" t="s">
        <v>98</v>
      </c>
      <c r="B42" s="26" t="s">
        <v>1119</v>
      </c>
      <c r="C42" s="26"/>
      <c r="D42" s="26"/>
      <c r="E42" s="26"/>
      <c r="F42" s="26" t="s">
        <v>605</v>
      </c>
      <c r="G42" s="25" t="s">
        <v>1455</v>
      </c>
      <c r="H42" s="31">
        <f t="shared" si="0"/>
        <v>14696321.699999999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</row>
    <row r="43" spans="1:24" ht="13.15" customHeight="1">
      <c r="A43" s="26" t="s">
        <v>96</v>
      </c>
      <c r="B43" s="26" t="s">
        <v>1117</v>
      </c>
      <c r="C43" s="26"/>
      <c r="D43" s="26"/>
      <c r="E43" s="26"/>
      <c r="F43" s="26" t="s">
        <v>605</v>
      </c>
      <c r="G43" s="25" t="s">
        <v>1454</v>
      </c>
      <c r="H43" s="31">
        <f t="shared" si="0"/>
        <v>1324090.56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</row>
    <row r="44" spans="1:24" ht="13.15" customHeight="1">
      <c r="A44" s="26" t="s">
        <v>99</v>
      </c>
      <c r="B44" s="26" t="s">
        <v>1115</v>
      </c>
      <c r="C44" s="26"/>
      <c r="D44" s="26"/>
      <c r="E44" s="26"/>
      <c r="F44" s="26" t="s">
        <v>605</v>
      </c>
      <c r="G44" s="25" t="s">
        <v>1453</v>
      </c>
      <c r="H44" s="31">
        <f t="shared" si="0"/>
        <v>2568454.67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</row>
    <row r="45" spans="1:24" ht="13.15" customHeight="1">
      <c r="A45" s="26" t="s">
        <v>100</v>
      </c>
      <c r="B45" s="26" t="s">
        <v>1113</v>
      </c>
      <c r="C45" s="26"/>
      <c r="D45" s="26"/>
      <c r="E45" s="26"/>
      <c r="F45" s="26" t="s">
        <v>605</v>
      </c>
      <c r="G45" s="25" t="s">
        <v>1452</v>
      </c>
      <c r="H45" s="31">
        <f t="shared" si="0"/>
        <v>2513425.29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</row>
    <row r="46" spans="1:24" ht="13.15" customHeight="1">
      <c r="A46" s="26" t="s">
        <v>97</v>
      </c>
      <c r="B46" s="26" t="s">
        <v>1111</v>
      </c>
      <c r="C46" s="26"/>
      <c r="D46" s="26"/>
      <c r="E46" s="26"/>
      <c r="F46" s="26" t="s">
        <v>605</v>
      </c>
      <c r="G46" s="25" t="s">
        <v>1451</v>
      </c>
      <c r="H46" s="31">
        <f t="shared" si="0"/>
        <v>5770200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</row>
    <row r="47" spans="1:24" ht="13.15" customHeight="1">
      <c r="A47" s="26" t="s">
        <v>101</v>
      </c>
      <c r="B47" s="26" t="s">
        <v>1109</v>
      </c>
      <c r="C47" s="26"/>
      <c r="D47" s="26"/>
      <c r="E47" s="26"/>
      <c r="F47" s="26" t="s">
        <v>605</v>
      </c>
      <c r="G47" s="25" t="s">
        <v>1450</v>
      </c>
      <c r="H47" s="31">
        <f t="shared" si="0"/>
        <v>6540771.9400000004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</row>
    <row r="48" spans="1:24" ht="13.15" customHeight="1">
      <c r="A48" s="26" t="s">
        <v>105</v>
      </c>
      <c r="B48" s="26" t="s">
        <v>1107</v>
      </c>
      <c r="C48" s="26"/>
      <c r="D48" s="26"/>
      <c r="E48" s="26"/>
      <c r="F48" s="26" t="s">
        <v>605</v>
      </c>
      <c r="G48" s="25" t="s">
        <v>1449</v>
      </c>
      <c r="H48" s="31">
        <f t="shared" si="0"/>
        <v>672882.32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</row>
    <row r="49" spans="1:24" ht="13.15" customHeight="1">
      <c r="A49" s="26" t="s">
        <v>102</v>
      </c>
      <c r="B49" s="26" t="s">
        <v>1105</v>
      </c>
      <c r="C49" s="26"/>
      <c r="D49" s="26"/>
      <c r="E49" s="26"/>
      <c r="F49" s="26" t="s">
        <v>605</v>
      </c>
      <c r="G49" s="25" t="s">
        <v>1448</v>
      </c>
      <c r="H49" s="31">
        <f t="shared" si="0"/>
        <v>316184.81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4"/>
      <c r="X49" s="24"/>
    </row>
    <row r="50" spans="1:24" ht="13.15" customHeight="1">
      <c r="A50" s="26" t="s">
        <v>106</v>
      </c>
      <c r="B50" s="26" t="s">
        <v>1103</v>
      </c>
      <c r="C50" s="26"/>
      <c r="D50" s="26"/>
      <c r="E50" s="26"/>
      <c r="F50" s="26" t="s">
        <v>605</v>
      </c>
      <c r="G50" s="25" t="s">
        <v>1447</v>
      </c>
      <c r="H50" s="31">
        <f t="shared" si="0"/>
        <v>128507.37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4"/>
      <c r="X50" s="24"/>
    </row>
    <row r="51" spans="1:24" ht="13.15" customHeight="1">
      <c r="A51" s="26" t="s">
        <v>104</v>
      </c>
      <c r="B51" s="26" t="s">
        <v>1101</v>
      </c>
      <c r="C51" s="26"/>
      <c r="D51" s="26"/>
      <c r="E51" s="26"/>
      <c r="F51" s="26" t="s">
        <v>605</v>
      </c>
      <c r="G51" s="25" t="s">
        <v>1446</v>
      </c>
      <c r="H51" s="31">
        <f t="shared" si="0"/>
        <v>11346409.52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4"/>
      <c r="X51" s="24"/>
    </row>
    <row r="52" spans="1:24" ht="13.15" customHeight="1">
      <c r="A52" s="26" t="s">
        <v>103</v>
      </c>
      <c r="B52" s="26" t="s">
        <v>1099</v>
      </c>
      <c r="C52" s="26"/>
      <c r="D52" s="26"/>
      <c r="E52" s="26"/>
      <c r="F52" s="26" t="s">
        <v>605</v>
      </c>
      <c r="G52" s="25" t="s">
        <v>1445</v>
      </c>
      <c r="H52" s="31">
        <f t="shared" si="0"/>
        <v>174341.92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4"/>
      <c r="X52" s="24"/>
    </row>
    <row r="53" spans="1:24" ht="13.15" customHeight="1">
      <c r="A53" s="26" t="s">
        <v>18</v>
      </c>
      <c r="B53" s="26" t="s">
        <v>1097</v>
      </c>
      <c r="C53" s="26"/>
      <c r="D53" s="26"/>
      <c r="E53" s="26"/>
      <c r="F53" s="26" t="s">
        <v>605</v>
      </c>
      <c r="G53" s="25" t="s">
        <v>1444</v>
      </c>
      <c r="H53" s="31">
        <f t="shared" si="0"/>
        <v>589473.35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4"/>
      <c r="X53" s="24"/>
    </row>
    <row r="54" spans="1:24" ht="13.15" customHeight="1">
      <c r="A54" s="26" t="s">
        <v>107</v>
      </c>
      <c r="B54" s="26" t="s">
        <v>1095</v>
      </c>
      <c r="C54" s="26"/>
      <c r="D54" s="26"/>
      <c r="E54" s="26"/>
      <c r="F54" s="26" t="s">
        <v>605</v>
      </c>
      <c r="G54" s="25" t="s">
        <v>1443</v>
      </c>
      <c r="H54" s="31">
        <f t="shared" si="0"/>
        <v>18401.41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4"/>
      <c r="X54" s="24"/>
    </row>
    <row r="55" spans="1:24" ht="13.15" customHeight="1">
      <c r="A55" s="26" t="s">
        <v>108</v>
      </c>
      <c r="B55" s="26" t="s">
        <v>1093</v>
      </c>
      <c r="C55" s="26"/>
      <c r="D55" s="26"/>
      <c r="E55" s="26"/>
      <c r="F55" s="26" t="s">
        <v>605</v>
      </c>
      <c r="G55" s="25" t="s">
        <v>1442</v>
      </c>
      <c r="H55" s="31">
        <f t="shared" si="0"/>
        <v>200361.44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4"/>
      <c r="X55" s="24"/>
    </row>
    <row r="56" spans="1:24" ht="13.15" customHeight="1">
      <c r="A56" s="26" t="s">
        <v>110</v>
      </c>
      <c r="B56" s="26" t="s">
        <v>1091</v>
      </c>
      <c r="C56" s="26"/>
      <c r="D56" s="26"/>
      <c r="E56" s="26"/>
      <c r="F56" s="26" t="s">
        <v>605</v>
      </c>
      <c r="G56" s="25" t="s">
        <v>1441</v>
      </c>
      <c r="H56" s="31">
        <f t="shared" si="0"/>
        <v>476.74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4"/>
      <c r="X56" s="24"/>
    </row>
    <row r="57" spans="1:24" ht="13.15" customHeight="1">
      <c r="A57" s="26" t="s">
        <v>111</v>
      </c>
      <c r="B57" s="26" t="s">
        <v>1089</v>
      </c>
      <c r="C57" s="26"/>
      <c r="D57" s="26"/>
      <c r="E57" s="26"/>
      <c r="F57" s="26" t="s">
        <v>605</v>
      </c>
      <c r="G57" s="25" t="s">
        <v>1440</v>
      </c>
      <c r="H57" s="31">
        <f t="shared" si="0"/>
        <v>123201.5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4"/>
      <c r="X57" s="24"/>
    </row>
    <row r="58" spans="1:24" ht="13.15" customHeight="1">
      <c r="A58" s="26" t="s">
        <v>109</v>
      </c>
      <c r="B58" s="26" t="s">
        <v>1087</v>
      </c>
      <c r="C58" s="26"/>
      <c r="D58" s="26"/>
      <c r="E58" s="26"/>
      <c r="F58" s="26" t="s">
        <v>605</v>
      </c>
      <c r="G58" s="25" t="s">
        <v>1439</v>
      </c>
      <c r="H58" s="31">
        <f t="shared" si="0"/>
        <v>497998.21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4"/>
      <c r="X58" s="24"/>
    </row>
    <row r="59" spans="1:24" ht="13.15" customHeight="1">
      <c r="A59" s="26" t="s">
        <v>112</v>
      </c>
      <c r="B59" s="26" t="s">
        <v>1085</v>
      </c>
      <c r="C59" s="26"/>
      <c r="D59" s="26"/>
      <c r="E59" s="26"/>
      <c r="F59" s="26" t="s">
        <v>605</v>
      </c>
      <c r="G59" s="25" t="s">
        <v>1438</v>
      </c>
      <c r="H59" s="31">
        <f t="shared" si="0"/>
        <v>18600578.52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4"/>
      <c r="X59" s="24"/>
    </row>
    <row r="60" spans="1:24" ht="13.15" customHeight="1">
      <c r="A60" s="26" t="s">
        <v>113</v>
      </c>
      <c r="B60" s="26" t="s">
        <v>1083</v>
      </c>
      <c r="C60" s="26"/>
      <c r="D60" s="26"/>
      <c r="E60" s="26"/>
      <c r="F60" s="26" t="s">
        <v>605</v>
      </c>
      <c r="G60" s="25" t="s">
        <v>1437</v>
      </c>
      <c r="H60" s="31">
        <f t="shared" si="0"/>
        <v>2017035.41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4"/>
      <c r="X60" s="24"/>
    </row>
    <row r="61" spans="1:24" ht="13.15" customHeight="1">
      <c r="A61" s="26" t="s">
        <v>582</v>
      </c>
      <c r="B61" s="26" t="s">
        <v>1081</v>
      </c>
      <c r="C61" s="26"/>
      <c r="D61" s="26"/>
      <c r="E61" s="26"/>
      <c r="F61" s="26" t="s">
        <v>605</v>
      </c>
      <c r="G61" s="25" t="s">
        <v>789</v>
      </c>
      <c r="H61" s="31">
        <f t="shared" si="0"/>
        <v>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4"/>
      <c r="X61" s="24"/>
    </row>
    <row r="62" spans="1:24" ht="13.15" customHeight="1">
      <c r="A62" s="26" t="s">
        <v>114</v>
      </c>
      <c r="B62" s="26" t="s">
        <v>1080</v>
      </c>
      <c r="C62" s="26"/>
      <c r="D62" s="26"/>
      <c r="E62" s="26"/>
      <c r="F62" s="26" t="s">
        <v>605</v>
      </c>
      <c r="G62" s="25" t="s">
        <v>1436</v>
      </c>
      <c r="H62" s="31">
        <f t="shared" si="0"/>
        <v>86520.5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4"/>
      <c r="X62" s="24"/>
    </row>
    <row r="63" spans="1:24" ht="13.15" customHeight="1">
      <c r="A63" s="26" t="s">
        <v>116</v>
      </c>
      <c r="B63" s="26" t="s">
        <v>1078</v>
      </c>
      <c r="C63" s="26"/>
      <c r="D63" s="26"/>
      <c r="E63" s="26"/>
      <c r="F63" s="26" t="s">
        <v>605</v>
      </c>
      <c r="G63" s="25" t="s">
        <v>1435</v>
      </c>
      <c r="H63" s="31">
        <f t="shared" si="0"/>
        <v>965591.13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4"/>
      <c r="X63" s="24"/>
    </row>
    <row r="64" spans="1:24" ht="13.15" customHeight="1">
      <c r="A64" s="26" t="s">
        <v>118</v>
      </c>
      <c r="B64" s="26" t="s">
        <v>1076</v>
      </c>
      <c r="C64" s="26"/>
      <c r="D64" s="26"/>
      <c r="E64" s="26"/>
      <c r="F64" s="26" t="s">
        <v>605</v>
      </c>
      <c r="G64" s="25" t="s">
        <v>1434</v>
      </c>
      <c r="H64" s="31">
        <f t="shared" si="0"/>
        <v>2146613.6800000002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4"/>
      <c r="X64" s="24"/>
    </row>
    <row r="65" spans="1:24" ht="13.15" customHeight="1">
      <c r="A65" s="26" t="s">
        <v>123</v>
      </c>
      <c r="B65" s="26" t="s">
        <v>1074</v>
      </c>
      <c r="C65" s="26"/>
      <c r="D65" s="26"/>
      <c r="E65" s="26"/>
      <c r="F65" s="26" t="s">
        <v>605</v>
      </c>
      <c r="G65" s="25" t="s">
        <v>1433</v>
      </c>
      <c r="H65" s="31">
        <f t="shared" si="0"/>
        <v>8311008.6900000004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4"/>
      <c r="X65" s="24"/>
    </row>
    <row r="66" spans="1:24" ht="13.15" customHeight="1">
      <c r="A66" s="26" t="s">
        <v>20</v>
      </c>
      <c r="B66" s="26" t="s">
        <v>1072</v>
      </c>
      <c r="C66" s="26"/>
      <c r="D66" s="26"/>
      <c r="E66" s="26"/>
      <c r="F66" s="26" t="s">
        <v>605</v>
      </c>
      <c r="G66" s="25" t="s">
        <v>1432</v>
      </c>
      <c r="H66" s="31">
        <f t="shared" si="0"/>
        <v>1222154.07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4"/>
      <c r="X66" s="24"/>
    </row>
    <row r="67" spans="1:24" ht="13.15" customHeight="1">
      <c r="A67" s="26" t="s">
        <v>119</v>
      </c>
      <c r="B67" s="26" t="s">
        <v>1070</v>
      </c>
      <c r="C67" s="26"/>
      <c r="D67" s="26"/>
      <c r="E67" s="26"/>
      <c r="F67" s="26" t="s">
        <v>605</v>
      </c>
      <c r="G67" s="25" t="s">
        <v>1431</v>
      </c>
      <c r="H67" s="31">
        <f t="shared" si="0"/>
        <v>366335.44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4"/>
      <c r="X67" s="24"/>
    </row>
    <row r="68" spans="1:24" ht="13.15" customHeight="1">
      <c r="A68" s="26" t="s">
        <v>117</v>
      </c>
      <c r="B68" s="26" t="s">
        <v>1068</v>
      </c>
      <c r="C68" s="26"/>
      <c r="D68" s="26"/>
      <c r="E68" s="26"/>
      <c r="F68" s="26" t="s">
        <v>605</v>
      </c>
      <c r="G68" s="25" t="s">
        <v>1430</v>
      </c>
      <c r="H68" s="31">
        <f t="shared" si="0"/>
        <v>647638.74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4"/>
      <c r="X68" s="24"/>
    </row>
    <row r="69" spans="1:24" ht="13.15" customHeight="1">
      <c r="A69" s="26" t="s">
        <v>120</v>
      </c>
      <c r="B69" s="26" t="s">
        <v>1066</v>
      </c>
      <c r="C69" s="26"/>
      <c r="D69" s="26"/>
      <c r="E69" s="26"/>
      <c r="F69" s="26" t="s">
        <v>605</v>
      </c>
      <c r="G69" s="25" t="s">
        <v>1429</v>
      </c>
      <c r="H69" s="31">
        <f t="shared" si="0"/>
        <v>1343649.25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4"/>
      <c r="X69" s="24"/>
    </row>
    <row r="70" spans="1:24" ht="13.15" customHeight="1">
      <c r="A70" s="26" t="s">
        <v>121</v>
      </c>
      <c r="B70" s="26" t="s">
        <v>1064</v>
      </c>
      <c r="C70" s="26"/>
      <c r="D70" s="26"/>
      <c r="E70" s="26"/>
      <c r="F70" s="26" t="s">
        <v>605</v>
      </c>
      <c r="G70" s="25" t="s">
        <v>1428</v>
      </c>
      <c r="H70" s="31">
        <f t="shared" ref="H70:H133" si="1">G70*1</f>
        <v>7213533.96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4"/>
      <c r="X70" s="24"/>
    </row>
    <row r="71" spans="1:24" ht="13.15" customHeight="1">
      <c r="A71" s="26" t="s">
        <v>124</v>
      </c>
      <c r="B71" s="26" t="s">
        <v>1062</v>
      </c>
      <c r="C71" s="26"/>
      <c r="D71" s="26"/>
      <c r="E71" s="26"/>
      <c r="F71" s="26" t="s">
        <v>605</v>
      </c>
      <c r="G71" s="25" t="s">
        <v>1427</v>
      </c>
      <c r="H71" s="31">
        <f t="shared" si="1"/>
        <v>1937346.31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4"/>
      <c r="X71" s="24"/>
    </row>
    <row r="72" spans="1:24" ht="13.15" customHeight="1">
      <c r="A72" s="26" t="s">
        <v>122</v>
      </c>
      <c r="B72" s="26" t="s">
        <v>1060</v>
      </c>
      <c r="C72" s="26"/>
      <c r="D72" s="26"/>
      <c r="E72" s="26"/>
      <c r="F72" s="26" t="s">
        <v>605</v>
      </c>
      <c r="G72" s="25" t="s">
        <v>1426</v>
      </c>
      <c r="H72" s="31">
        <f t="shared" si="1"/>
        <v>263512.65000000002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4"/>
      <c r="X72" s="24"/>
    </row>
    <row r="73" spans="1:24" ht="13.15" customHeight="1">
      <c r="A73" s="26" t="s">
        <v>125</v>
      </c>
      <c r="B73" s="26" t="s">
        <v>1058</v>
      </c>
      <c r="C73" s="26"/>
      <c r="D73" s="26"/>
      <c r="E73" s="26"/>
      <c r="F73" s="26" t="s">
        <v>605</v>
      </c>
      <c r="G73" s="25" t="s">
        <v>1425</v>
      </c>
      <c r="H73" s="31">
        <f t="shared" si="1"/>
        <v>762039.22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4"/>
      <c r="X73" s="24"/>
    </row>
    <row r="74" spans="1:24" ht="13.15" customHeight="1">
      <c r="A74" s="26" t="s">
        <v>128</v>
      </c>
      <c r="B74" s="26" t="s">
        <v>1056</v>
      </c>
      <c r="C74" s="26"/>
      <c r="D74" s="26"/>
      <c r="E74" s="26"/>
      <c r="F74" s="26" t="s">
        <v>605</v>
      </c>
      <c r="G74" s="25" t="s">
        <v>1424</v>
      </c>
      <c r="H74" s="31">
        <f t="shared" si="1"/>
        <v>4756063.3899999997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4"/>
      <c r="X74" s="24"/>
    </row>
    <row r="75" spans="1:24" ht="13.15" customHeight="1">
      <c r="A75" s="26" t="s">
        <v>129</v>
      </c>
      <c r="B75" s="26" t="s">
        <v>1054</v>
      </c>
      <c r="C75" s="26"/>
      <c r="D75" s="26"/>
      <c r="E75" s="26"/>
      <c r="F75" s="26" t="s">
        <v>605</v>
      </c>
      <c r="G75" s="25" t="s">
        <v>1423</v>
      </c>
      <c r="H75" s="31">
        <f t="shared" si="1"/>
        <v>2227058.81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4"/>
      <c r="X75" s="24"/>
    </row>
    <row r="76" spans="1:24" ht="13.15" customHeight="1">
      <c r="A76" s="26" t="s">
        <v>130</v>
      </c>
      <c r="B76" s="26" t="s">
        <v>1052</v>
      </c>
      <c r="C76" s="26"/>
      <c r="D76" s="26"/>
      <c r="E76" s="26"/>
      <c r="F76" s="26" t="s">
        <v>605</v>
      </c>
      <c r="G76" s="25" t="s">
        <v>1422</v>
      </c>
      <c r="H76" s="31">
        <f t="shared" si="1"/>
        <v>2020440.52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4"/>
      <c r="X76" s="24"/>
    </row>
    <row r="77" spans="1:24" ht="13.15" customHeight="1">
      <c r="A77" s="26" t="s">
        <v>131</v>
      </c>
      <c r="B77" s="26" t="s">
        <v>1050</v>
      </c>
      <c r="C77" s="26"/>
      <c r="D77" s="26"/>
      <c r="E77" s="26"/>
      <c r="F77" s="26" t="s">
        <v>605</v>
      </c>
      <c r="G77" s="25" t="s">
        <v>1421</v>
      </c>
      <c r="H77" s="31">
        <f t="shared" si="1"/>
        <v>902860.80000000005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4"/>
      <c r="X77" s="24"/>
    </row>
    <row r="78" spans="1:24" ht="13.15" customHeight="1">
      <c r="A78" s="26" t="s">
        <v>126</v>
      </c>
      <c r="B78" s="26" t="s">
        <v>1048</v>
      </c>
      <c r="C78" s="26"/>
      <c r="D78" s="26"/>
      <c r="E78" s="26"/>
      <c r="F78" s="26" t="s">
        <v>605</v>
      </c>
      <c r="G78" s="25" t="s">
        <v>1420</v>
      </c>
      <c r="H78" s="31">
        <f t="shared" si="1"/>
        <v>2268001.5299999998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4"/>
      <c r="X78" s="24"/>
    </row>
    <row r="79" spans="1:24" ht="13.15" customHeight="1">
      <c r="A79" s="26" t="s">
        <v>132</v>
      </c>
      <c r="B79" s="26" t="s">
        <v>1046</v>
      </c>
      <c r="C79" s="26"/>
      <c r="D79" s="26"/>
      <c r="E79" s="26"/>
      <c r="F79" s="26" t="s">
        <v>605</v>
      </c>
      <c r="G79" s="25" t="s">
        <v>1419</v>
      </c>
      <c r="H79" s="31">
        <f t="shared" si="1"/>
        <v>2844100.74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4"/>
      <c r="X79" s="24"/>
    </row>
    <row r="80" spans="1:24" ht="13.15" customHeight="1">
      <c r="A80" s="26" t="s">
        <v>133</v>
      </c>
      <c r="B80" s="26" t="s">
        <v>1044</v>
      </c>
      <c r="C80" s="26"/>
      <c r="D80" s="26"/>
      <c r="E80" s="26"/>
      <c r="F80" s="26" t="s">
        <v>605</v>
      </c>
      <c r="G80" s="25" t="s">
        <v>1418</v>
      </c>
      <c r="H80" s="31">
        <f t="shared" si="1"/>
        <v>26775.59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4"/>
      <c r="X80" s="24"/>
    </row>
    <row r="81" spans="1:24" ht="13.15" customHeight="1">
      <c r="A81" s="26" t="s">
        <v>134</v>
      </c>
      <c r="B81" s="26" t="s">
        <v>1042</v>
      </c>
      <c r="C81" s="26"/>
      <c r="D81" s="26"/>
      <c r="E81" s="26"/>
      <c r="F81" s="26" t="s">
        <v>605</v>
      </c>
      <c r="G81" s="25" t="s">
        <v>1417</v>
      </c>
      <c r="H81" s="31">
        <f t="shared" si="1"/>
        <v>253667.84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4"/>
      <c r="X81" s="24"/>
    </row>
    <row r="82" spans="1:24" ht="13.15" customHeight="1">
      <c r="A82" s="26" t="s">
        <v>135</v>
      </c>
      <c r="B82" s="26" t="s">
        <v>1040</v>
      </c>
      <c r="C82" s="26"/>
      <c r="D82" s="26"/>
      <c r="E82" s="26"/>
      <c r="F82" s="26" t="s">
        <v>605</v>
      </c>
      <c r="G82" s="25" t="s">
        <v>1416</v>
      </c>
      <c r="H82" s="31">
        <f t="shared" si="1"/>
        <v>563879.73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4"/>
      <c r="X82" s="24"/>
    </row>
    <row r="83" spans="1:24" ht="13.15" customHeight="1">
      <c r="A83" s="26" t="s">
        <v>136</v>
      </c>
      <c r="B83" s="26" t="s">
        <v>1038</v>
      </c>
      <c r="C83" s="26"/>
      <c r="D83" s="26"/>
      <c r="E83" s="26"/>
      <c r="F83" s="26" t="s">
        <v>605</v>
      </c>
      <c r="G83" s="25" t="s">
        <v>1415</v>
      </c>
      <c r="H83" s="31">
        <f t="shared" si="1"/>
        <v>77744.78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4"/>
      <c r="X83" s="24"/>
    </row>
    <row r="84" spans="1:24" ht="13.15" customHeight="1">
      <c r="A84" s="26" t="s">
        <v>137</v>
      </c>
      <c r="B84" s="26" t="s">
        <v>1036</v>
      </c>
      <c r="C84" s="26"/>
      <c r="D84" s="26"/>
      <c r="E84" s="26"/>
      <c r="F84" s="26" t="s">
        <v>605</v>
      </c>
      <c r="G84" s="25" t="s">
        <v>1414</v>
      </c>
      <c r="H84" s="31">
        <f t="shared" si="1"/>
        <v>290925.93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4"/>
      <c r="X84" s="24"/>
    </row>
    <row r="85" spans="1:24" ht="13.15" customHeight="1">
      <c r="A85" s="26" t="s">
        <v>127</v>
      </c>
      <c r="B85" s="26" t="s">
        <v>1034</v>
      </c>
      <c r="C85" s="26"/>
      <c r="D85" s="26"/>
      <c r="E85" s="26"/>
      <c r="F85" s="26" t="s">
        <v>605</v>
      </c>
      <c r="G85" s="25" t="s">
        <v>1413</v>
      </c>
      <c r="H85" s="31">
        <f t="shared" si="1"/>
        <v>1617341.22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4"/>
      <c r="X85" s="24"/>
    </row>
    <row r="86" spans="1:24" ht="13.15" customHeight="1">
      <c r="A86" s="26" t="s">
        <v>138</v>
      </c>
      <c r="B86" s="26" t="s">
        <v>1032</v>
      </c>
      <c r="C86" s="26"/>
      <c r="D86" s="26"/>
      <c r="E86" s="26"/>
      <c r="F86" s="26" t="s">
        <v>605</v>
      </c>
      <c r="G86" s="25" t="s">
        <v>1412</v>
      </c>
      <c r="H86" s="31">
        <f t="shared" si="1"/>
        <v>371235.86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4"/>
      <c r="X86" s="24"/>
    </row>
    <row r="87" spans="1:24" ht="13.15" customHeight="1">
      <c r="A87" s="26" t="s">
        <v>139</v>
      </c>
      <c r="B87" s="26" t="s">
        <v>1030</v>
      </c>
      <c r="C87" s="26"/>
      <c r="D87" s="26"/>
      <c r="E87" s="26"/>
      <c r="F87" s="26" t="s">
        <v>605</v>
      </c>
      <c r="G87" s="25" t="s">
        <v>1411</v>
      </c>
      <c r="H87" s="31">
        <f t="shared" si="1"/>
        <v>11574103.189999999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4"/>
      <c r="X87" s="24"/>
    </row>
    <row r="88" spans="1:24" ht="13.15" customHeight="1">
      <c r="A88" s="26" t="s">
        <v>140</v>
      </c>
      <c r="B88" s="26" t="s">
        <v>1028</v>
      </c>
      <c r="C88" s="26"/>
      <c r="D88" s="26"/>
      <c r="E88" s="26"/>
      <c r="F88" s="26" t="s">
        <v>605</v>
      </c>
      <c r="G88" s="25" t="s">
        <v>1410</v>
      </c>
      <c r="H88" s="31">
        <f t="shared" si="1"/>
        <v>2453785.14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4"/>
      <c r="X88" s="24"/>
    </row>
    <row r="89" spans="1:24" ht="13.15" customHeight="1">
      <c r="A89" s="26" t="s">
        <v>22</v>
      </c>
      <c r="B89" s="26" t="s">
        <v>1026</v>
      </c>
      <c r="C89" s="26"/>
      <c r="D89" s="26"/>
      <c r="E89" s="26"/>
      <c r="F89" s="26" t="s">
        <v>605</v>
      </c>
      <c r="G89" s="25" t="s">
        <v>1409</v>
      </c>
      <c r="H89" s="31">
        <f t="shared" si="1"/>
        <v>3432281.53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4"/>
      <c r="X89" s="24"/>
    </row>
    <row r="90" spans="1:24" ht="13.15" customHeight="1">
      <c r="A90" s="26" t="s">
        <v>143</v>
      </c>
      <c r="B90" s="26" t="s">
        <v>1024</v>
      </c>
      <c r="C90" s="26"/>
      <c r="D90" s="26"/>
      <c r="E90" s="26"/>
      <c r="F90" s="26" t="s">
        <v>605</v>
      </c>
      <c r="G90" s="25" t="s">
        <v>1408</v>
      </c>
      <c r="H90" s="31">
        <f t="shared" si="1"/>
        <v>18783.689999999999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4"/>
      <c r="X90" s="24"/>
    </row>
    <row r="91" spans="1:24" ht="13.15" customHeight="1">
      <c r="A91" s="26" t="s">
        <v>144</v>
      </c>
      <c r="B91" s="26" t="s">
        <v>1022</v>
      </c>
      <c r="C91" s="26"/>
      <c r="D91" s="26"/>
      <c r="E91" s="26"/>
      <c r="F91" s="26" t="s">
        <v>605</v>
      </c>
      <c r="G91" s="25" t="s">
        <v>1407</v>
      </c>
      <c r="H91" s="31">
        <f t="shared" si="1"/>
        <v>289928.25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4"/>
      <c r="X91" s="24"/>
    </row>
    <row r="92" spans="1:24" ht="13.15" customHeight="1">
      <c r="A92" s="26" t="s">
        <v>141</v>
      </c>
      <c r="B92" s="26" t="s">
        <v>1020</v>
      </c>
      <c r="C92" s="26"/>
      <c r="D92" s="26"/>
      <c r="E92" s="26"/>
      <c r="F92" s="26" t="s">
        <v>605</v>
      </c>
      <c r="G92" s="25" t="s">
        <v>1406</v>
      </c>
      <c r="H92" s="31">
        <f t="shared" si="1"/>
        <v>603129.35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4"/>
      <c r="X92" s="24"/>
    </row>
    <row r="93" spans="1:24" ht="13.15" customHeight="1">
      <c r="A93" s="26" t="s">
        <v>142</v>
      </c>
      <c r="B93" s="26" t="s">
        <v>1018</v>
      </c>
      <c r="C93" s="26"/>
      <c r="D93" s="26"/>
      <c r="E93" s="26"/>
      <c r="F93" s="26" t="s">
        <v>605</v>
      </c>
      <c r="G93" s="25" t="s">
        <v>1405</v>
      </c>
      <c r="H93" s="31">
        <f t="shared" si="1"/>
        <v>2113533.11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4"/>
      <c r="X93" s="24"/>
    </row>
    <row r="94" spans="1:24" ht="13.15" customHeight="1">
      <c r="A94" s="26" t="s">
        <v>24</v>
      </c>
      <c r="B94" s="26" t="s">
        <v>1016</v>
      </c>
      <c r="C94" s="26"/>
      <c r="D94" s="26"/>
      <c r="E94" s="26"/>
      <c r="F94" s="26" t="s">
        <v>605</v>
      </c>
      <c r="G94" s="25" t="s">
        <v>1404</v>
      </c>
      <c r="H94" s="31">
        <f t="shared" si="1"/>
        <v>3329465.39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4"/>
      <c r="X94" s="24"/>
    </row>
    <row r="95" spans="1:24" ht="13.15" customHeight="1">
      <c r="A95" s="26" t="s">
        <v>26</v>
      </c>
      <c r="B95" s="26" t="s">
        <v>1014</v>
      </c>
      <c r="C95" s="26"/>
      <c r="D95" s="26"/>
      <c r="E95" s="26"/>
      <c r="F95" s="26" t="s">
        <v>605</v>
      </c>
      <c r="G95" s="25" t="s">
        <v>1403</v>
      </c>
      <c r="H95" s="31">
        <f t="shared" si="1"/>
        <v>185094825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4"/>
      <c r="X95" s="24"/>
    </row>
    <row r="96" spans="1:24" ht="13.15" customHeight="1">
      <c r="A96" s="26" t="s">
        <v>147</v>
      </c>
      <c r="B96" s="26" t="s">
        <v>1012</v>
      </c>
      <c r="C96" s="26"/>
      <c r="D96" s="26"/>
      <c r="E96" s="26"/>
      <c r="F96" s="26" t="s">
        <v>605</v>
      </c>
      <c r="G96" s="25" t="s">
        <v>1402</v>
      </c>
      <c r="H96" s="31">
        <f t="shared" si="1"/>
        <v>35681508.009999998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4"/>
      <c r="X96" s="24"/>
    </row>
    <row r="97" spans="1:24" ht="13.15" customHeight="1">
      <c r="A97" s="26" t="s">
        <v>148</v>
      </c>
      <c r="B97" s="26" t="s">
        <v>1010</v>
      </c>
      <c r="C97" s="26"/>
      <c r="D97" s="26"/>
      <c r="E97" s="26"/>
      <c r="F97" s="26" t="s">
        <v>605</v>
      </c>
      <c r="G97" s="25" t="s">
        <v>1401</v>
      </c>
      <c r="H97" s="31">
        <f t="shared" si="1"/>
        <v>10571988.09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4"/>
      <c r="X97" s="24"/>
    </row>
    <row r="98" spans="1:24" ht="13.15" customHeight="1">
      <c r="A98" s="26" t="s">
        <v>149</v>
      </c>
      <c r="B98" s="26" t="s">
        <v>1008</v>
      </c>
      <c r="C98" s="26"/>
      <c r="D98" s="26"/>
      <c r="E98" s="26"/>
      <c r="F98" s="26" t="s">
        <v>605</v>
      </c>
      <c r="G98" s="25" t="s">
        <v>1400</v>
      </c>
      <c r="H98" s="31">
        <f t="shared" si="1"/>
        <v>11681604.68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4"/>
      <c r="X98" s="24"/>
    </row>
    <row r="99" spans="1:24" ht="13.15" customHeight="1">
      <c r="A99" s="26" t="s">
        <v>150</v>
      </c>
      <c r="B99" s="26" t="s">
        <v>1006</v>
      </c>
      <c r="C99" s="26"/>
      <c r="D99" s="26"/>
      <c r="E99" s="26"/>
      <c r="F99" s="26" t="s">
        <v>605</v>
      </c>
      <c r="G99" s="25" t="s">
        <v>1399</v>
      </c>
      <c r="H99" s="31">
        <f t="shared" si="1"/>
        <v>52843912.020000003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4"/>
      <c r="X99" s="24"/>
    </row>
    <row r="100" spans="1:24" ht="13.15" customHeight="1">
      <c r="A100" s="26" t="s">
        <v>151</v>
      </c>
      <c r="B100" s="26" t="s">
        <v>1004</v>
      </c>
      <c r="C100" s="26"/>
      <c r="D100" s="26"/>
      <c r="E100" s="26"/>
      <c r="F100" s="26" t="s">
        <v>605</v>
      </c>
      <c r="G100" s="25" t="s">
        <v>1398</v>
      </c>
      <c r="H100" s="31">
        <f t="shared" si="1"/>
        <v>4273845.84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4"/>
      <c r="X100" s="24"/>
    </row>
    <row r="101" spans="1:24" ht="13.15" customHeight="1">
      <c r="A101" s="26" t="s">
        <v>160</v>
      </c>
      <c r="B101" s="26" t="s">
        <v>1002</v>
      </c>
      <c r="C101" s="26"/>
      <c r="D101" s="26"/>
      <c r="E101" s="26"/>
      <c r="F101" s="26" t="s">
        <v>605</v>
      </c>
      <c r="G101" s="25" t="s">
        <v>1397</v>
      </c>
      <c r="H101" s="31">
        <f t="shared" si="1"/>
        <v>41481906.640000001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4"/>
      <c r="X101" s="24"/>
    </row>
    <row r="102" spans="1:24" ht="13.15" customHeight="1">
      <c r="A102" s="26" t="s">
        <v>28</v>
      </c>
      <c r="B102" s="26" t="s">
        <v>1000</v>
      </c>
      <c r="C102" s="26"/>
      <c r="D102" s="26"/>
      <c r="E102" s="26"/>
      <c r="F102" s="26" t="s">
        <v>605</v>
      </c>
      <c r="G102" s="25" t="s">
        <v>1396</v>
      </c>
      <c r="H102" s="31">
        <f t="shared" si="1"/>
        <v>123996.44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3.15" customHeight="1">
      <c r="A103" s="26" t="s">
        <v>152</v>
      </c>
      <c r="B103" s="26" t="s">
        <v>998</v>
      </c>
      <c r="C103" s="26"/>
      <c r="D103" s="26"/>
      <c r="E103" s="26"/>
      <c r="F103" s="26" t="s">
        <v>605</v>
      </c>
      <c r="G103" s="25" t="s">
        <v>1395</v>
      </c>
      <c r="H103" s="31">
        <f t="shared" si="1"/>
        <v>58649365.530000001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4"/>
      <c r="X103" s="24"/>
    </row>
    <row r="104" spans="1:24" ht="13.15" customHeight="1">
      <c r="A104" s="26" t="s">
        <v>145</v>
      </c>
      <c r="B104" s="26" t="s">
        <v>996</v>
      </c>
      <c r="C104" s="26"/>
      <c r="D104" s="26"/>
      <c r="E104" s="26"/>
      <c r="F104" s="26" t="s">
        <v>605</v>
      </c>
      <c r="G104" s="25" t="s">
        <v>1394</v>
      </c>
      <c r="H104" s="31">
        <f t="shared" si="1"/>
        <v>8109352.4500000002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ht="13.15" customHeight="1">
      <c r="A105" s="26" t="s">
        <v>153</v>
      </c>
      <c r="B105" s="26" t="s">
        <v>994</v>
      </c>
      <c r="C105" s="26"/>
      <c r="D105" s="26"/>
      <c r="E105" s="26"/>
      <c r="F105" s="26" t="s">
        <v>605</v>
      </c>
      <c r="G105" s="25" t="s">
        <v>1393</v>
      </c>
      <c r="H105" s="31">
        <f t="shared" si="1"/>
        <v>8151626.2699999996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4"/>
      <c r="X105" s="24"/>
    </row>
    <row r="106" spans="1:24" ht="13.15" customHeight="1">
      <c r="A106" s="26" t="s">
        <v>146</v>
      </c>
      <c r="B106" s="26" t="s">
        <v>992</v>
      </c>
      <c r="C106" s="26"/>
      <c r="D106" s="26"/>
      <c r="E106" s="26"/>
      <c r="F106" s="26" t="s">
        <v>605</v>
      </c>
      <c r="G106" s="25" t="s">
        <v>1392</v>
      </c>
      <c r="H106" s="31">
        <f t="shared" si="1"/>
        <v>46443129.469999999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4"/>
      <c r="X106" s="24"/>
    </row>
    <row r="107" spans="1:24" ht="13.15" customHeight="1">
      <c r="A107" s="26" t="s">
        <v>154</v>
      </c>
      <c r="B107" s="26" t="s">
        <v>990</v>
      </c>
      <c r="C107" s="26"/>
      <c r="D107" s="26"/>
      <c r="E107" s="26"/>
      <c r="F107" s="26" t="s">
        <v>605</v>
      </c>
      <c r="G107" s="25" t="s">
        <v>1391</v>
      </c>
      <c r="H107" s="31">
        <f t="shared" si="1"/>
        <v>17993014.280000001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4"/>
      <c r="X107" s="24"/>
    </row>
    <row r="108" spans="1:24" ht="13.15" customHeight="1">
      <c r="A108" s="26" t="s">
        <v>155</v>
      </c>
      <c r="B108" s="26" t="s">
        <v>988</v>
      </c>
      <c r="C108" s="26"/>
      <c r="D108" s="26"/>
      <c r="E108" s="26"/>
      <c r="F108" s="26" t="s">
        <v>605</v>
      </c>
      <c r="G108" s="25" t="s">
        <v>1390</v>
      </c>
      <c r="H108" s="31">
        <f t="shared" si="1"/>
        <v>18665417.25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4"/>
      <c r="X108" s="24"/>
    </row>
    <row r="109" spans="1:24" ht="13.15" customHeight="1">
      <c r="A109" s="26" t="s">
        <v>156</v>
      </c>
      <c r="B109" s="26" t="s">
        <v>986</v>
      </c>
      <c r="C109" s="26"/>
      <c r="D109" s="26"/>
      <c r="E109" s="26"/>
      <c r="F109" s="26" t="s">
        <v>605</v>
      </c>
      <c r="G109" s="25" t="s">
        <v>1389</v>
      </c>
      <c r="H109" s="31">
        <f t="shared" si="1"/>
        <v>57309288.310000002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4"/>
      <c r="X109" s="24"/>
    </row>
    <row r="110" spans="1:24" ht="13.15" customHeight="1">
      <c r="A110" s="26" t="s">
        <v>157</v>
      </c>
      <c r="B110" s="26" t="s">
        <v>984</v>
      </c>
      <c r="C110" s="26"/>
      <c r="D110" s="26"/>
      <c r="E110" s="26"/>
      <c r="F110" s="26" t="s">
        <v>605</v>
      </c>
      <c r="G110" s="25" t="s">
        <v>1388</v>
      </c>
      <c r="H110" s="31">
        <f t="shared" si="1"/>
        <v>25968345.32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4"/>
      <c r="X110" s="24"/>
    </row>
    <row r="111" spans="1:24" ht="13.15" customHeight="1">
      <c r="A111" s="26" t="s">
        <v>2</v>
      </c>
      <c r="B111" s="26" t="s">
        <v>982</v>
      </c>
      <c r="C111" s="26"/>
      <c r="D111" s="26"/>
      <c r="E111" s="26"/>
      <c r="F111" s="26" t="s">
        <v>605</v>
      </c>
      <c r="G111" s="25" t="s">
        <v>1387</v>
      </c>
      <c r="H111" s="31">
        <f t="shared" si="1"/>
        <v>76858410.209999993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4"/>
      <c r="X111" s="24"/>
    </row>
    <row r="112" spans="1:24" ht="13.15" customHeight="1">
      <c r="A112" s="26" t="s">
        <v>158</v>
      </c>
      <c r="B112" s="26" t="s">
        <v>980</v>
      </c>
      <c r="C112" s="26"/>
      <c r="D112" s="26"/>
      <c r="E112" s="26"/>
      <c r="F112" s="26" t="s">
        <v>605</v>
      </c>
      <c r="G112" s="25" t="s">
        <v>1386</v>
      </c>
      <c r="H112" s="31">
        <f t="shared" si="1"/>
        <v>74269961.609999999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4"/>
      <c r="X112" s="24"/>
    </row>
    <row r="113" spans="1:24" ht="13.15" customHeight="1">
      <c r="A113" s="26" t="s">
        <v>159</v>
      </c>
      <c r="B113" s="26" t="s">
        <v>978</v>
      </c>
      <c r="C113" s="26"/>
      <c r="D113" s="26"/>
      <c r="E113" s="26"/>
      <c r="F113" s="26" t="s">
        <v>605</v>
      </c>
      <c r="G113" s="25" t="s">
        <v>1385</v>
      </c>
      <c r="H113" s="31">
        <f t="shared" si="1"/>
        <v>61113816.340000004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4"/>
      <c r="X113" s="24"/>
    </row>
    <row r="114" spans="1:24" ht="13.15" customHeight="1">
      <c r="A114" s="26" t="s">
        <v>4</v>
      </c>
      <c r="B114" s="26" t="s">
        <v>976</v>
      </c>
      <c r="C114" s="26"/>
      <c r="D114" s="26"/>
      <c r="E114" s="26"/>
      <c r="F114" s="26" t="s">
        <v>605</v>
      </c>
      <c r="G114" s="25" t="s">
        <v>1384</v>
      </c>
      <c r="H114" s="31">
        <f t="shared" si="1"/>
        <v>13675218.9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4"/>
      <c r="X114" s="24"/>
    </row>
    <row r="115" spans="1:24" ht="13.15" customHeight="1">
      <c r="A115" s="26" t="s">
        <v>30</v>
      </c>
      <c r="B115" s="26" t="s">
        <v>974</v>
      </c>
      <c r="C115" s="26"/>
      <c r="D115" s="26"/>
      <c r="E115" s="26"/>
      <c r="F115" s="26" t="s">
        <v>605</v>
      </c>
      <c r="G115" s="25" t="s">
        <v>1383</v>
      </c>
      <c r="H115" s="31">
        <f t="shared" si="1"/>
        <v>10153713.67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4"/>
      <c r="X115" s="24"/>
    </row>
    <row r="116" spans="1:24" ht="13.15" customHeight="1">
      <c r="A116" s="26" t="s">
        <v>162</v>
      </c>
      <c r="B116" s="26" t="s">
        <v>972</v>
      </c>
      <c r="C116" s="26"/>
      <c r="D116" s="26"/>
      <c r="E116" s="26"/>
      <c r="F116" s="26" t="s">
        <v>605</v>
      </c>
      <c r="G116" s="25" t="s">
        <v>1382</v>
      </c>
      <c r="H116" s="31">
        <f t="shared" si="1"/>
        <v>15152211.939999999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4"/>
      <c r="X116" s="24"/>
    </row>
    <row r="117" spans="1:24" ht="13.15" customHeight="1">
      <c r="A117" s="26" t="s">
        <v>163</v>
      </c>
      <c r="B117" s="26" t="s">
        <v>970</v>
      </c>
      <c r="C117" s="26"/>
      <c r="D117" s="26"/>
      <c r="E117" s="26"/>
      <c r="F117" s="26" t="s">
        <v>605</v>
      </c>
      <c r="G117" s="25" t="s">
        <v>1381</v>
      </c>
      <c r="H117" s="31">
        <f t="shared" si="1"/>
        <v>18037986.25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4"/>
      <c r="X117" s="24"/>
    </row>
    <row r="118" spans="1:24" ht="13.15" customHeight="1">
      <c r="A118" s="26" t="s">
        <v>161</v>
      </c>
      <c r="B118" s="26" t="s">
        <v>968</v>
      </c>
      <c r="C118" s="26"/>
      <c r="D118" s="26"/>
      <c r="E118" s="26"/>
      <c r="F118" s="26" t="s">
        <v>605</v>
      </c>
      <c r="G118" s="25" t="s">
        <v>1380</v>
      </c>
      <c r="H118" s="31">
        <f t="shared" si="1"/>
        <v>28243892.050000001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4"/>
      <c r="X118" s="24"/>
    </row>
    <row r="119" spans="1:24" ht="13.15" customHeight="1">
      <c r="A119" s="26" t="s">
        <v>164</v>
      </c>
      <c r="B119" s="26" t="s">
        <v>966</v>
      </c>
      <c r="C119" s="26"/>
      <c r="D119" s="26"/>
      <c r="E119" s="26"/>
      <c r="F119" s="26" t="s">
        <v>605</v>
      </c>
      <c r="G119" s="25" t="s">
        <v>1379</v>
      </c>
      <c r="H119" s="31">
        <f t="shared" si="1"/>
        <v>110690.53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4"/>
      <c r="X119" s="24"/>
    </row>
    <row r="120" spans="1:24" ht="13.15" customHeight="1">
      <c r="A120" s="26" t="s">
        <v>32</v>
      </c>
      <c r="B120" s="26" t="s">
        <v>964</v>
      </c>
      <c r="C120" s="26"/>
      <c r="D120" s="26"/>
      <c r="E120" s="26"/>
      <c r="F120" s="26" t="s">
        <v>605</v>
      </c>
      <c r="G120" s="25" t="s">
        <v>1378</v>
      </c>
      <c r="H120" s="31">
        <f t="shared" si="1"/>
        <v>265848.93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4"/>
      <c r="X120" s="24"/>
    </row>
    <row r="121" spans="1:24" ht="13.15" customHeight="1">
      <c r="A121" s="26" t="s">
        <v>6</v>
      </c>
      <c r="B121" s="26" t="s">
        <v>962</v>
      </c>
      <c r="C121" s="26"/>
      <c r="D121" s="26"/>
      <c r="E121" s="26"/>
      <c r="F121" s="26" t="s">
        <v>605</v>
      </c>
      <c r="G121" s="25" t="s">
        <v>1377</v>
      </c>
      <c r="H121" s="31">
        <f t="shared" si="1"/>
        <v>602511.6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4"/>
      <c r="X121" s="24"/>
    </row>
    <row r="122" spans="1:24" ht="13.15" customHeight="1">
      <c r="A122" s="26" t="s">
        <v>165</v>
      </c>
      <c r="B122" s="26" t="s">
        <v>960</v>
      </c>
      <c r="C122" s="26"/>
      <c r="D122" s="26"/>
      <c r="E122" s="26"/>
      <c r="F122" s="26" t="s">
        <v>605</v>
      </c>
      <c r="G122" s="25" t="s">
        <v>1376</v>
      </c>
      <c r="H122" s="31">
        <f t="shared" si="1"/>
        <v>7608556.0199999996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4"/>
      <c r="X122" s="24"/>
    </row>
    <row r="123" spans="1:24" ht="13.15" customHeight="1">
      <c r="A123" s="26" t="s">
        <v>166</v>
      </c>
      <c r="B123" s="26" t="s">
        <v>958</v>
      </c>
      <c r="C123" s="26"/>
      <c r="D123" s="26"/>
      <c r="E123" s="26"/>
      <c r="F123" s="26" t="s">
        <v>605</v>
      </c>
      <c r="G123" s="25" t="s">
        <v>1375</v>
      </c>
      <c r="H123" s="31">
        <f t="shared" si="1"/>
        <v>1764354.64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4"/>
      <c r="X123" s="24"/>
    </row>
    <row r="124" spans="1:24" ht="13.15" customHeight="1">
      <c r="A124" s="26" t="s">
        <v>34</v>
      </c>
      <c r="B124" s="26" t="s">
        <v>956</v>
      </c>
      <c r="C124" s="26"/>
      <c r="D124" s="26"/>
      <c r="E124" s="26"/>
      <c r="F124" s="26" t="s">
        <v>605</v>
      </c>
      <c r="G124" s="25" t="s">
        <v>1374</v>
      </c>
      <c r="H124" s="31">
        <f t="shared" si="1"/>
        <v>2574890.0699999998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4"/>
      <c r="X124" s="24"/>
    </row>
    <row r="125" spans="1:24" ht="13.15" customHeight="1">
      <c r="A125" s="26" t="s">
        <v>169</v>
      </c>
      <c r="B125" s="26" t="s">
        <v>954</v>
      </c>
      <c r="C125" s="26"/>
      <c r="D125" s="26"/>
      <c r="E125" s="26"/>
      <c r="F125" s="26" t="s">
        <v>605</v>
      </c>
      <c r="G125" s="25" t="s">
        <v>1373</v>
      </c>
      <c r="H125" s="31">
        <f t="shared" si="1"/>
        <v>75179.03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4"/>
      <c r="X125" s="24"/>
    </row>
    <row r="126" spans="1:24" ht="13.15" customHeight="1">
      <c r="A126" s="26" t="s">
        <v>170</v>
      </c>
      <c r="B126" s="26" t="s">
        <v>952</v>
      </c>
      <c r="C126" s="26"/>
      <c r="D126" s="26"/>
      <c r="E126" s="26"/>
      <c r="F126" s="26" t="s">
        <v>605</v>
      </c>
      <c r="G126" s="25" t="s">
        <v>1372</v>
      </c>
      <c r="H126" s="31">
        <f t="shared" si="1"/>
        <v>339147.44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4"/>
      <c r="X126" s="24"/>
    </row>
    <row r="127" spans="1:24" ht="13.15" customHeight="1">
      <c r="A127" s="26" t="s">
        <v>171</v>
      </c>
      <c r="B127" s="26" t="s">
        <v>950</v>
      </c>
      <c r="C127" s="26"/>
      <c r="D127" s="26"/>
      <c r="E127" s="26"/>
      <c r="F127" s="26" t="s">
        <v>605</v>
      </c>
      <c r="G127" s="25" t="s">
        <v>1371</v>
      </c>
      <c r="H127" s="31">
        <f t="shared" si="1"/>
        <v>300691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4"/>
      <c r="X127" s="24"/>
    </row>
    <row r="128" spans="1:24" ht="13.15" customHeight="1">
      <c r="A128" s="26" t="s">
        <v>175</v>
      </c>
      <c r="B128" s="26" t="s">
        <v>948</v>
      </c>
      <c r="C128" s="26"/>
      <c r="D128" s="26"/>
      <c r="E128" s="26"/>
      <c r="F128" s="26" t="s">
        <v>605</v>
      </c>
      <c r="G128" s="25" t="s">
        <v>1370</v>
      </c>
      <c r="H128" s="31">
        <f t="shared" si="1"/>
        <v>504606.62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4"/>
      <c r="X128" s="24"/>
    </row>
    <row r="129" spans="1:24" ht="13.15" customHeight="1">
      <c r="A129" s="26" t="s">
        <v>172</v>
      </c>
      <c r="B129" s="26" t="s">
        <v>946</v>
      </c>
      <c r="C129" s="26"/>
      <c r="D129" s="26"/>
      <c r="E129" s="26"/>
      <c r="F129" s="26" t="s">
        <v>605</v>
      </c>
      <c r="G129" s="25" t="s">
        <v>1369</v>
      </c>
      <c r="H129" s="31">
        <f t="shared" si="1"/>
        <v>80148.160000000003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4"/>
      <c r="X129" s="24"/>
    </row>
    <row r="130" spans="1:24" ht="13.15" customHeight="1">
      <c r="A130" s="26" t="s">
        <v>176</v>
      </c>
      <c r="B130" s="26" t="s">
        <v>944</v>
      </c>
      <c r="C130" s="26"/>
      <c r="D130" s="26"/>
      <c r="E130" s="26"/>
      <c r="F130" s="26" t="s">
        <v>605</v>
      </c>
      <c r="G130" s="25" t="s">
        <v>1368</v>
      </c>
      <c r="H130" s="31">
        <f t="shared" si="1"/>
        <v>101570.37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4"/>
      <c r="X130" s="24"/>
    </row>
    <row r="131" spans="1:24" ht="13.15" customHeight="1">
      <c r="A131" s="26" t="s">
        <v>173</v>
      </c>
      <c r="B131" s="26" t="s">
        <v>942</v>
      </c>
      <c r="C131" s="26"/>
      <c r="D131" s="26"/>
      <c r="E131" s="26"/>
      <c r="F131" s="26" t="s">
        <v>605</v>
      </c>
      <c r="G131" s="25" t="s">
        <v>1367</v>
      </c>
      <c r="H131" s="31">
        <f t="shared" si="1"/>
        <v>60698.93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4"/>
      <c r="X131" s="24"/>
    </row>
    <row r="132" spans="1:24" ht="13.15" customHeight="1">
      <c r="A132" s="26" t="s">
        <v>174</v>
      </c>
      <c r="B132" s="26" t="s">
        <v>940</v>
      </c>
      <c r="C132" s="26"/>
      <c r="D132" s="26"/>
      <c r="E132" s="26"/>
      <c r="F132" s="26" t="s">
        <v>605</v>
      </c>
      <c r="G132" s="25" t="s">
        <v>1366</v>
      </c>
      <c r="H132" s="31">
        <f t="shared" si="1"/>
        <v>2461576.06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4"/>
      <c r="X132" s="24"/>
    </row>
    <row r="133" spans="1:24" ht="13.15" customHeight="1">
      <c r="A133" s="26" t="s">
        <v>168</v>
      </c>
      <c r="B133" s="26" t="s">
        <v>938</v>
      </c>
      <c r="C133" s="26"/>
      <c r="D133" s="26"/>
      <c r="E133" s="26"/>
      <c r="F133" s="26" t="s">
        <v>605</v>
      </c>
      <c r="G133" s="25" t="s">
        <v>1365</v>
      </c>
      <c r="H133" s="31">
        <f t="shared" si="1"/>
        <v>3411372.77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4"/>
      <c r="X133" s="24"/>
    </row>
    <row r="134" spans="1:24" ht="13.15" customHeight="1">
      <c r="A134" s="26" t="s">
        <v>177</v>
      </c>
      <c r="B134" s="26" t="s">
        <v>936</v>
      </c>
      <c r="C134" s="26"/>
      <c r="D134" s="26"/>
      <c r="E134" s="26"/>
      <c r="F134" s="26" t="s">
        <v>605</v>
      </c>
      <c r="G134" s="25" t="s">
        <v>1364</v>
      </c>
      <c r="H134" s="31">
        <f t="shared" ref="H134:H197" si="2">G134*1</f>
        <v>665475.13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4"/>
      <c r="X134" s="24"/>
    </row>
    <row r="135" spans="1:24" ht="13.15" customHeight="1">
      <c r="A135" s="26" t="s">
        <v>185</v>
      </c>
      <c r="B135" s="26" t="s">
        <v>934</v>
      </c>
      <c r="C135" s="26"/>
      <c r="D135" s="26"/>
      <c r="E135" s="26"/>
      <c r="F135" s="26" t="s">
        <v>605</v>
      </c>
      <c r="G135" s="25" t="s">
        <v>1363</v>
      </c>
      <c r="H135" s="31">
        <f t="shared" si="2"/>
        <v>957718.08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4"/>
      <c r="X135" s="24"/>
    </row>
    <row r="136" spans="1:24" ht="13.15" customHeight="1">
      <c r="A136" s="26" t="s">
        <v>186</v>
      </c>
      <c r="B136" s="26" t="s">
        <v>932</v>
      </c>
      <c r="C136" s="26"/>
      <c r="D136" s="26"/>
      <c r="E136" s="26"/>
      <c r="F136" s="26" t="s">
        <v>605</v>
      </c>
      <c r="G136" s="25" t="s">
        <v>1362</v>
      </c>
      <c r="H136" s="31">
        <f t="shared" si="2"/>
        <v>189663.34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4"/>
      <c r="X136" s="24"/>
    </row>
    <row r="137" spans="1:24" ht="13.15" customHeight="1">
      <c r="A137" s="26" t="s">
        <v>187</v>
      </c>
      <c r="B137" s="26" t="s">
        <v>930</v>
      </c>
      <c r="C137" s="26"/>
      <c r="D137" s="26"/>
      <c r="E137" s="26"/>
      <c r="F137" s="26" t="s">
        <v>605</v>
      </c>
      <c r="G137" s="25" t="s">
        <v>1361</v>
      </c>
      <c r="H137" s="31">
        <f t="shared" si="2"/>
        <v>812189.38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4"/>
      <c r="X137" s="24"/>
    </row>
    <row r="138" spans="1:24" ht="13.15" customHeight="1">
      <c r="A138" s="26" t="s">
        <v>178</v>
      </c>
      <c r="B138" s="26" t="s">
        <v>928</v>
      </c>
      <c r="C138" s="26"/>
      <c r="D138" s="26"/>
      <c r="E138" s="26"/>
      <c r="F138" s="26" t="s">
        <v>605</v>
      </c>
      <c r="G138" s="25" t="s">
        <v>1360</v>
      </c>
      <c r="H138" s="31">
        <f t="shared" si="2"/>
        <v>890293.73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4"/>
      <c r="X138" s="24"/>
    </row>
    <row r="139" spans="1:24" ht="13.15" customHeight="1">
      <c r="A139" s="26" t="s">
        <v>181</v>
      </c>
      <c r="B139" s="26" t="s">
        <v>926</v>
      </c>
      <c r="C139" s="26"/>
      <c r="D139" s="26"/>
      <c r="E139" s="26"/>
      <c r="F139" s="26" t="s">
        <v>605</v>
      </c>
      <c r="G139" s="25" t="s">
        <v>1359</v>
      </c>
      <c r="H139" s="31">
        <f t="shared" si="2"/>
        <v>1018372.52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4"/>
      <c r="X139" s="24"/>
    </row>
    <row r="140" spans="1:24" ht="13.15" customHeight="1">
      <c r="A140" s="26" t="s">
        <v>182</v>
      </c>
      <c r="B140" s="26" t="s">
        <v>924</v>
      </c>
      <c r="C140" s="26"/>
      <c r="D140" s="26"/>
      <c r="E140" s="26"/>
      <c r="F140" s="26" t="s">
        <v>605</v>
      </c>
      <c r="G140" s="25" t="s">
        <v>1358</v>
      </c>
      <c r="H140" s="31">
        <f t="shared" si="2"/>
        <v>804094.28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4"/>
      <c r="X140" s="24"/>
    </row>
    <row r="141" spans="1:24" ht="13.15" customHeight="1">
      <c r="A141" s="26" t="s">
        <v>188</v>
      </c>
      <c r="B141" s="26" t="s">
        <v>922</v>
      </c>
      <c r="C141" s="26"/>
      <c r="D141" s="26"/>
      <c r="E141" s="26"/>
      <c r="F141" s="26" t="s">
        <v>605</v>
      </c>
      <c r="G141" s="25" t="s">
        <v>1357</v>
      </c>
      <c r="H141" s="31">
        <f t="shared" si="2"/>
        <v>197090.11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4"/>
      <c r="X141" s="24"/>
    </row>
    <row r="142" spans="1:24" ht="13.15" customHeight="1">
      <c r="A142" s="26" t="s">
        <v>189</v>
      </c>
      <c r="B142" s="26" t="s">
        <v>920</v>
      </c>
      <c r="C142" s="26"/>
      <c r="D142" s="26"/>
      <c r="E142" s="26"/>
      <c r="F142" s="26" t="s">
        <v>605</v>
      </c>
      <c r="G142" s="25" t="s">
        <v>1356</v>
      </c>
      <c r="H142" s="31">
        <f t="shared" si="2"/>
        <v>1046744.07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4"/>
      <c r="X142" s="24"/>
    </row>
    <row r="143" spans="1:24" ht="13.15" customHeight="1">
      <c r="A143" s="26" t="s">
        <v>190</v>
      </c>
      <c r="B143" s="26" t="s">
        <v>918</v>
      </c>
      <c r="C143" s="26"/>
      <c r="D143" s="26"/>
      <c r="E143" s="26"/>
      <c r="F143" s="26" t="s">
        <v>605</v>
      </c>
      <c r="G143" s="25" t="s">
        <v>1355</v>
      </c>
      <c r="H143" s="31">
        <f t="shared" si="2"/>
        <v>1056549.49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4"/>
      <c r="X143" s="24"/>
    </row>
    <row r="144" spans="1:24" ht="13.15" customHeight="1">
      <c r="A144" s="26" t="s">
        <v>183</v>
      </c>
      <c r="B144" s="26" t="s">
        <v>916</v>
      </c>
      <c r="C144" s="26"/>
      <c r="D144" s="26"/>
      <c r="E144" s="26"/>
      <c r="F144" s="26" t="s">
        <v>605</v>
      </c>
      <c r="G144" s="25" t="s">
        <v>1354</v>
      </c>
      <c r="H144" s="31">
        <f t="shared" si="2"/>
        <v>251421.88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4"/>
      <c r="X144" s="24"/>
    </row>
    <row r="145" spans="1:24" ht="13.15" customHeight="1">
      <c r="A145" s="26" t="s">
        <v>179</v>
      </c>
      <c r="B145" s="26" t="s">
        <v>914</v>
      </c>
      <c r="C145" s="26"/>
      <c r="D145" s="26"/>
      <c r="E145" s="26"/>
      <c r="F145" s="26" t="s">
        <v>605</v>
      </c>
      <c r="G145" s="25" t="s">
        <v>1353</v>
      </c>
      <c r="H145" s="31">
        <f t="shared" si="2"/>
        <v>5487730.8200000003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4"/>
      <c r="X145" s="24"/>
    </row>
    <row r="146" spans="1:24" ht="13.15" customHeight="1">
      <c r="A146" s="26" t="s">
        <v>180</v>
      </c>
      <c r="B146" s="26" t="s">
        <v>912</v>
      </c>
      <c r="C146" s="26"/>
      <c r="D146" s="26"/>
      <c r="E146" s="26"/>
      <c r="F146" s="26" t="s">
        <v>605</v>
      </c>
      <c r="G146" s="25" t="s">
        <v>1352</v>
      </c>
      <c r="H146" s="31">
        <f t="shared" si="2"/>
        <v>788525.28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4"/>
      <c r="X146" s="24"/>
    </row>
    <row r="147" spans="1:24" ht="13.15" customHeight="1">
      <c r="A147" s="26" t="s">
        <v>184</v>
      </c>
      <c r="B147" s="26" t="s">
        <v>910</v>
      </c>
      <c r="C147" s="26"/>
      <c r="D147" s="26"/>
      <c r="E147" s="26"/>
      <c r="F147" s="26" t="s">
        <v>605</v>
      </c>
      <c r="G147" s="25" t="s">
        <v>1351</v>
      </c>
      <c r="H147" s="31">
        <f t="shared" si="2"/>
        <v>4473685.57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4"/>
      <c r="X147" s="24"/>
    </row>
    <row r="148" spans="1:24" ht="13.15" customHeight="1">
      <c r="A148" s="26" t="s">
        <v>196</v>
      </c>
      <c r="B148" s="26" t="s">
        <v>908</v>
      </c>
      <c r="C148" s="26"/>
      <c r="D148" s="26"/>
      <c r="E148" s="26"/>
      <c r="F148" s="26" t="s">
        <v>605</v>
      </c>
      <c r="G148" s="25" t="s">
        <v>1350</v>
      </c>
      <c r="H148" s="31">
        <f t="shared" si="2"/>
        <v>187085.2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4"/>
      <c r="X148" s="24"/>
    </row>
    <row r="149" spans="1:24" ht="13.15" customHeight="1">
      <c r="A149" s="26" t="s">
        <v>193</v>
      </c>
      <c r="B149" s="26" t="s">
        <v>906</v>
      </c>
      <c r="C149" s="26"/>
      <c r="D149" s="26"/>
      <c r="E149" s="26"/>
      <c r="F149" s="26" t="s">
        <v>605</v>
      </c>
      <c r="G149" s="25" t="s">
        <v>1349</v>
      </c>
      <c r="H149" s="31">
        <f t="shared" si="2"/>
        <v>1322585.31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4"/>
      <c r="X149" s="24"/>
    </row>
    <row r="150" spans="1:24" ht="13.15" customHeight="1">
      <c r="A150" s="26" t="s">
        <v>192</v>
      </c>
      <c r="B150" s="26" t="s">
        <v>904</v>
      </c>
      <c r="C150" s="26"/>
      <c r="D150" s="26"/>
      <c r="E150" s="26"/>
      <c r="F150" s="26" t="s">
        <v>605</v>
      </c>
      <c r="G150" s="25" t="s">
        <v>1348</v>
      </c>
      <c r="H150" s="31">
        <f t="shared" si="2"/>
        <v>56738.81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4"/>
      <c r="X150" s="24"/>
    </row>
    <row r="151" spans="1:24" ht="13.15" customHeight="1">
      <c r="A151" s="26" t="s">
        <v>194</v>
      </c>
      <c r="B151" s="26" t="s">
        <v>902</v>
      </c>
      <c r="C151" s="26"/>
      <c r="D151" s="26"/>
      <c r="E151" s="26"/>
      <c r="F151" s="26" t="s">
        <v>605</v>
      </c>
      <c r="G151" s="25" t="s">
        <v>1347</v>
      </c>
      <c r="H151" s="31">
        <f t="shared" si="2"/>
        <v>248450.25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4"/>
      <c r="X151" s="24"/>
    </row>
    <row r="152" spans="1:24" ht="13.15" customHeight="1">
      <c r="A152" s="26" t="s">
        <v>0</v>
      </c>
      <c r="B152" s="26" t="s">
        <v>900</v>
      </c>
      <c r="C152" s="26"/>
      <c r="D152" s="26"/>
      <c r="E152" s="26"/>
      <c r="F152" s="26" t="s">
        <v>605</v>
      </c>
      <c r="G152" s="25" t="s">
        <v>1346</v>
      </c>
      <c r="H152" s="31">
        <f t="shared" si="2"/>
        <v>545702.36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4"/>
      <c r="X152" s="24"/>
    </row>
    <row r="153" spans="1:24" ht="13.15" customHeight="1">
      <c r="A153" s="26" t="s">
        <v>195</v>
      </c>
      <c r="B153" s="26" t="s">
        <v>898</v>
      </c>
      <c r="C153" s="26"/>
      <c r="D153" s="26"/>
      <c r="E153" s="26"/>
      <c r="F153" s="26" t="s">
        <v>605</v>
      </c>
      <c r="G153" s="25" t="s">
        <v>1345</v>
      </c>
      <c r="H153" s="31">
        <f t="shared" si="2"/>
        <v>473921.76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4"/>
      <c r="X153" s="24"/>
    </row>
    <row r="154" spans="1:24" ht="13.15" customHeight="1">
      <c r="A154" s="26" t="s">
        <v>197</v>
      </c>
      <c r="B154" s="26" t="s">
        <v>896</v>
      </c>
      <c r="C154" s="26"/>
      <c r="D154" s="26"/>
      <c r="E154" s="26"/>
      <c r="F154" s="26" t="s">
        <v>605</v>
      </c>
      <c r="G154" s="25" t="s">
        <v>1344</v>
      </c>
      <c r="H154" s="31">
        <f t="shared" si="2"/>
        <v>365114.49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4"/>
      <c r="X154" s="24"/>
    </row>
    <row r="155" spans="1:24" ht="13.15" customHeight="1">
      <c r="A155" s="26" t="s">
        <v>191</v>
      </c>
      <c r="B155" s="26" t="s">
        <v>894</v>
      </c>
      <c r="C155" s="26"/>
      <c r="D155" s="26"/>
      <c r="E155" s="26"/>
      <c r="F155" s="26" t="s">
        <v>605</v>
      </c>
      <c r="G155" s="25" t="s">
        <v>1343</v>
      </c>
      <c r="H155" s="31">
        <f t="shared" si="2"/>
        <v>767854.97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4"/>
      <c r="X155" s="24"/>
    </row>
    <row r="156" spans="1:24" ht="13.15" customHeight="1">
      <c r="A156" s="26" t="s">
        <v>36</v>
      </c>
      <c r="B156" s="26" t="s">
        <v>892</v>
      </c>
      <c r="C156" s="26"/>
      <c r="D156" s="26"/>
      <c r="E156" s="26"/>
      <c r="F156" s="26" t="s">
        <v>605</v>
      </c>
      <c r="G156" s="25" t="s">
        <v>1342</v>
      </c>
      <c r="H156" s="31">
        <f t="shared" si="2"/>
        <v>622537.91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4"/>
      <c r="X156" s="24"/>
    </row>
    <row r="157" spans="1:24" ht="13.15" customHeight="1">
      <c r="A157" s="26" t="s">
        <v>199</v>
      </c>
      <c r="B157" s="26" t="s">
        <v>890</v>
      </c>
      <c r="C157" s="26"/>
      <c r="D157" s="26"/>
      <c r="E157" s="26"/>
      <c r="F157" s="26" t="s">
        <v>605</v>
      </c>
      <c r="G157" s="25" t="s">
        <v>1341</v>
      </c>
      <c r="H157" s="31">
        <f t="shared" si="2"/>
        <v>750407.17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4"/>
      <c r="X157" s="24"/>
    </row>
    <row r="158" spans="1:24" ht="13.15" customHeight="1">
      <c r="A158" s="26" t="s">
        <v>200</v>
      </c>
      <c r="B158" s="26" t="s">
        <v>888</v>
      </c>
      <c r="C158" s="26"/>
      <c r="D158" s="26"/>
      <c r="E158" s="26"/>
      <c r="F158" s="26" t="s">
        <v>605</v>
      </c>
      <c r="G158" s="25" t="s">
        <v>1340</v>
      </c>
      <c r="H158" s="31">
        <f t="shared" si="2"/>
        <v>5454787.2199999997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4"/>
      <c r="X158" s="24"/>
    </row>
    <row r="159" spans="1:24" ht="13.15" customHeight="1">
      <c r="A159" s="26" t="s">
        <v>201</v>
      </c>
      <c r="B159" s="26" t="s">
        <v>886</v>
      </c>
      <c r="C159" s="26"/>
      <c r="D159" s="26"/>
      <c r="E159" s="26"/>
      <c r="F159" s="26" t="s">
        <v>605</v>
      </c>
      <c r="G159" s="25" t="s">
        <v>1339</v>
      </c>
      <c r="H159" s="31">
        <f t="shared" si="2"/>
        <v>496745.46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4"/>
      <c r="X159" s="24"/>
    </row>
    <row r="160" spans="1:24" ht="13.15" customHeight="1">
      <c r="A160" s="26" t="s">
        <v>38</v>
      </c>
      <c r="B160" s="26" t="s">
        <v>884</v>
      </c>
      <c r="C160" s="26"/>
      <c r="D160" s="26"/>
      <c r="E160" s="26"/>
      <c r="F160" s="26" t="s">
        <v>605</v>
      </c>
      <c r="G160" s="25" t="s">
        <v>1338</v>
      </c>
      <c r="H160" s="31">
        <f t="shared" si="2"/>
        <v>2732039.16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4"/>
      <c r="X160" s="24"/>
    </row>
    <row r="161" spans="1:24" ht="13.15" customHeight="1">
      <c r="A161" s="26" t="s">
        <v>198</v>
      </c>
      <c r="B161" s="26" t="s">
        <v>882</v>
      </c>
      <c r="C161" s="26"/>
      <c r="D161" s="26"/>
      <c r="E161" s="26"/>
      <c r="F161" s="26" t="s">
        <v>605</v>
      </c>
      <c r="G161" s="25" t="s">
        <v>1337</v>
      </c>
      <c r="H161" s="31">
        <f t="shared" si="2"/>
        <v>3782152.07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4"/>
      <c r="X161" s="24"/>
    </row>
    <row r="162" spans="1:24" ht="13.15" customHeight="1">
      <c r="A162" s="26" t="s">
        <v>40</v>
      </c>
      <c r="B162" s="26" t="s">
        <v>880</v>
      </c>
      <c r="C162" s="26"/>
      <c r="D162" s="26"/>
      <c r="E162" s="26"/>
      <c r="F162" s="26" t="s">
        <v>605</v>
      </c>
      <c r="G162" s="25" t="s">
        <v>1336</v>
      </c>
      <c r="H162" s="31">
        <f t="shared" si="2"/>
        <v>1240383.52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4"/>
      <c r="X162" s="24"/>
    </row>
    <row r="163" spans="1:24" ht="13.15" customHeight="1">
      <c r="A163" s="26" t="s">
        <v>202</v>
      </c>
      <c r="B163" s="26" t="s">
        <v>878</v>
      </c>
      <c r="C163" s="26"/>
      <c r="D163" s="26"/>
      <c r="E163" s="26"/>
      <c r="F163" s="26" t="s">
        <v>605</v>
      </c>
      <c r="G163" s="25" t="s">
        <v>1335</v>
      </c>
      <c r="H163" s="31">
        <f t="shared" si="2"/>
        <v>35523.81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4"/>
      <c r="X163" s="24"/>
    </row>
    <row r="164" spans="1:24" ht="13.15" customHeight="1">
      <c r="A164" s="26" t="s">
        <v>204</v>
      </c>
      <c r="B164" s="26" t="s">
        <v>876</v>
      </c>
      <c r="C164" s="26"/>
      <c r="D164" s="26"/>
      <c r="E164" s="26"/>
      <c r="F164" s="26" t="s">
        <v>605</v>
      </c>
      <c r="G164" s="25" t="s">
        <v>1334</v>
      </c>
      <c r="H164" s="31">
        <f t="shared" si="2"/>
        <v>1188133.18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4"/>
      <c r="X164" s="24"/>
    </row>
    <row r="165" spans="1:24" ht="13.15" customHeight="1">
      <c r="A165" s="26" t="s">
        <v>208</v>
      </c>
      <c r="B165" s="26" t="s">
        <v>874</v>
      </c>
      <c r="C165" s="26"/>
      <c r="D165" s="26"/>
      <c r="E165" s="26"/>
      <c r="F165" s="26" t="s">
        <v>605</v>
      </c>
      <c r="G165" s="25" t="s">
        <v>1333</v>
      </c>
      <c r="H165" s="31">
        <f t="shared" si="2"/>
        <v>692353.59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4"/>
      <c r="X165" s="24"/>
    </row>
    <row r="166" spans="1:24" ht="13.15" customHeight="1">
      <c r="A166" s="26" t="s">
        <v>207</v>
      </c>
      <c r="B166" s="26" t="s">
        <v>872</v>
      </c>
      <c r="C166" s="26"/>
      <c r="D166" s="26"/>
      <c r="E166" s="26"/>
      <c r="F166" s="26" t="s">
        <v>605</v>
      </c>
      <c r="G166" s="25" t="s">
        <v>1332</v>
      </c>
      <c r="H166" s="31">
        <f t="shared" si="2"/>
        <v>1282748.23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4"/>
      <c r="X166" s="24"/>
    </row>
    <row r="167" spans="1:24" ht="13.15" customHeight="1">
      <c r="A167" s="26" t="s">
        <v>42</v>
      </c>
      <c r="B167" s="26" t="s">
        <v>870</v>
      </c>
      <c r="C167" s="26"/>
      <c r="D167" s="26"/>
      <c r="E167" s="26"/>
      <c r="F167" s="26" t="s">
        <v>605</v>
      </c>
      <c r="G167" s="25" t="s">
        <v>1331</v>
      </c>
      <c r="H167" s="31">
        <f t="shared" si="2"/>
        <v>598973.69999999995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4"/>
      <c r="X167" s="24"/>
    </row>
    <row r="168" spans="1:24" ht="13.15" customHeight="1">
      <c r="A168" s="26" t="s">
        <v>203</v>
      </c>
      <c r="B168" s="26" t="s">
        <v>868</v>
      </c>
      <c r="C168" s="26"/>
      <c r="D168" s="26"/>
      <c r="E168" s="26"/>
      <c r="F168" s="26" t="s">
        <v>605</v>
      </c>
      <c r="G168" s="25" t="s">
        <v>1330</v>
      </c>
      <c r="H168" s="31">
        <f t="shared" si="2"/>
        <v>2017952.77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4"/>
      <c r="X168" s="24"/>
    </row>
    <row r="169" spans="1:24" ht="13.15" customHeight="1">
      <c r="A169" s="26" t="s">
        <v>205</v>
      </c>
      <c r="B169" s="26" t="s">
        <v>866</v>
      </c>
      <c r="C169" s="26"/>
      <c r="D169" s="26"/>
      <c r="E169" s="26"/>
      <c r="F169" s="26" t="s">
        <v>605</v>
      </c>
      <c r="G169" s="25" t="s">
        <v>1329</v>
      </c>
      <c r="H169" s="31">
        <f t="shared" si="2"/>
        <v>993576.65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4"/>
      <c r="X169" s="24"/>
    </row>
    <row r="170" spans="1:24" ht="13.15" customHeight="1">
      <c r="A170" s="26" t="s">
        <v>206</v>
      </c>
      <c r="B170" s="26" t="s">
        <v>864</v>
      </c>
      <c r="C170" s="26"/>
      <c r="D170" s="26"/>
      <c r="E170" s="26"/>
      <c r="F170" s="26" t="s">
        <v>605</v>
      </c>
      <c r="G170" s="25" t="s">
        <v>1328</v>
      </c>
      <c r="H170" s="31">
        <f t="shared" si="2"/>
        <v>1221377.24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4"/>
      <c r="X170" s="24"/>
    </row>
    <row r="171" spans="1:24" ht="13.15" customHeight="1">
      <c r="A171" s="26" t="s">
        <v>44</v>
      </c>
      <c r="B171" s="26" t="s">
        <v>862</v>
      </c>
      <c r="C171" s="26"/>
      <c r="D171" s="26"/>
      <c r="E171" s="26"/>
      <c r="F171" s="26" t="s">
        <v>605</v>
      </c>
      <c r="G171" s="25" t="s">
        <v>1327</v>
      </c>
      <c r="H171" s="31">
        <f t="shared" si="2"/>
        <v>2857813.04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4"/>
      <c r="X171" s="24"/>
    </row>
    <row r="172" spans="1:24" ht="13.15" customHeight="1">
      <c r="A172" s="26" t="s">
        <v>209</v>
      </c>
      <c r="B172" s="26" t="s">
        <v>860</v>
      </c>
      <c r="C172" s="26"/>
      <c r="D172" s="26"/>
      <c r="E172" s="26"/>
      <c r="F172" s="26" t="s">
        <v>605</v>
      </c>
      <c r="G172" s="25" t="s">
        <v>1326</v>
      </c>
      <c r="H172" s="31">
        <f t="shared" si="2"/>
        <v>587622.91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4"/>
      <c r="X172" s="24"/>
    </row>
    <row r="173" spans="1:24" ht="13.15" customHeight="1">
      <c r="A173" s="26" t="s">
        <v>210</v>
      </c>
      <c r="B173" s="26" t="s">
        <v>858</v>
      </c>
      <c r="C173" s="26"/>
      <c r="D173" s="26"/>
      <c r="E173" s="26"/>
      <c r="F173" s="26" t="s">
        <v>605</v>
      </c>
      <c r="G173" s="25" t="s">
        <v>1325</v>
      </c>
      <c r="H173" s="31">
        <f t="shared" si="2"/>
        <v>489343.18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4"/>
      <c r="X173" s="24"/>
    </row>
    <row r="174" spans="1:24" ht="13.15" customHeight="1">
      <c r="A174" s="26" t="s">
        <v>212</v>
      </c>
      <c r="B174" s="26" t="s">
        <v>856</v>
      </c>
      <c r="C174" s="26"/>
      <c r="D174" s="26"/>
      <c r="E174" s="26"/>
      <c r="F174" s="26" t="s">
        <v>605</v>
      </c>
      <c r="G174" s="25" t="s">
        <v>1324</v>
      </c>
      <c r="H174" s="31">
        <f t="shared" si="2"/>
        <v>489581.61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4"/>
      <c r="X174" s="24"/>
    </row>
    <row r="175" spans="1:24" ht="13.15" customHeight="1">
      <c r="A175" s="26" t="s">
        <v>211</v>
      </c>
      <c r="B175" s="26" t="s">
        <v>854</v>
      </c>
      <c r="C175" s="26"/>
      <c r="D175" s="26"/>
      <c r="E175" s="26"/>
      <c r="F175" s="26" t="s">
        <v>605</v>
      </c>
      <c r="G175" s="25" t="s">
        <v>1323</v>
      </c>
      <c r="H175" s="31">
        <f t="shared" si="2"/>
        <v>439776.52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4"/>
      <c r="X175" s="24"/>
    </row>
    <row r="176" spans="1:24" ht="13.15" customHeight="1">
      <c r="A176" s="26" t="s">
        <v>584</v>
      </c>
      <c r="B176" s="26" t="s">
        <v>852</v>
      </c>
      <c r="C176" s="26"/>
      <c r="D176" s="26"/>
      <c r="E176" s="26"/>
      <c r="F176" s="26" t="s">
        <v>605</v>
      </c>
      <c r="G176" s="25" t="s">
        <v>789</v>
      </c>
      <c r="H176" s="31">
        <f t="shared" si="2"/>
        <v>0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4"/>
      <c r="X176" s="24"/>
    </row>
    <row r="177" spans="1:24" ht="13.15" customHeight="1">
      <c r="A177" s="26" t="s">
        <v>213</v>
      </c>
      <c r="B177" s="26" t="s">
        <v>851</v>
      </c>
      <c r="C177" s="26"/>
      <c r="D177" s="26"/>
      <c r="E177" s="26"/>
      <c r="F177" s="26" t="s">
        <v>605</v>
      </c>
      <c r="G177" s="25" t="s">
        <v>1322</v>
      </c>
      <c r="H177" s="31">
        <f t="shared" si="2"/>
        <v>1618265.95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4"/>
      <c r="X177" s="24"/>
    </row>
    <row r="178" spans="1:24" ht="13.15" customHeight="1">
      <c r="A178" s="26" t="s">
        <v>214</v>
      </c>
      <c r="B178" s="26" t="s">
        <v>849</v>
      </c>
      <c r="C178" s="26"/>
      <c r="D178" s="26"/>
      <c r="E178" s="26"/>
      <c r="F178" s="26" t="s">
        <v>605</v>
      </c>
      <c r="G178" s="25" t="s">
        <v>1321</v>
      </c>
      <c r="H178" s="31">
        <f t="shared" si="2"/>
        <v>465759.02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4"/>
      <c r="X178" s="24"/>
    </row>
    <row r="179" spans="1:24" ht="13.15" customHeight="1">
      <c r="A179" s="26" t="s">
        <v>215</v>
      </c>
      <c r="B179" s="26" t="s">
        <v>847</v>
      </c>
      <c r="C179" s="26"/>
      <c r="D179" s="26"/>
      <c r="E179" s="26"/>
      <c r="F179" s="26" t="s">
        <v>605</v>
      </c>
      <c r="G179" s="25" t="s">
        <v>1320</v>
      </c>
      <c r="H179" s="31">
        <f t="shared" si="2"/>
        <v>668630.12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4"/>
      <c r="X179" s="24"/>
    </row>
    <row r="180" spans="1:24" ht="13.15" customHeight="1">
      <c r="A180" s="26" t="s">
        <v>219</v>
      </c>
      <c r="B180" s="26" t="s">
        <v>845</v>
      </c>
      <c r="C180" s="26"/>
      <c r="D180" s="26"/>
      <c r="E180" s="26"/>
      <c r="F180" s="26" t="s">
        <v>605</v>
      </c>
      <c r="G180" s="25" t="s">
        <v>1319</v>
      </c>
      <c r="H180" s="31">
        <f t="shared" si="2"/>
        <v>6759406.2300000004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4"/>
      <c r="X180" s="24"/>
    </row>
    <row r="181" spans="1:24" ht="13.15" customHeight="1">
      <c r="A181" s="26" t="s">
        <v>220</v>
      </c>
      <c r="B181" s="26" t="s">
        <v>843</v>
      </c>
      <c r="C181" s="26"/>
      <c r="D181" s="26"/>
      <c r="E181" s="26"/>
      <c r="F181" s="26" t="s">
        <v>605</v>
      </c>
      <c r="G181" s="25" t="s">
        <v>1318</v>
      </c>
      <c r="H181" s="31">
        <f t="shared" si="2"/>
        <v>59421604.369999997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4"/>
      <c r="X181" s="24"/>
    </row>
    <row r="182" spans="1:24" ht="13.15" customHeight="1">
      <c r="A182" s="26" t="s">
        <v>221</v>
      </c>
      <c r="B182" s="26" t="s">
        <v>841</v>
      </c>
      <c r="C182" s="26"/>
      <c r="D182" s="26"/>
      <c r="E182" s="26"/>
      <c r="F182" s="26" t="s">
        <v>605</v>
      </c>
      <c r="G182" s="25" t="s">
        <v>1317</v>
      </c>
      <c r="H182" s="31">
        <f t="shared" si="2"/>
        <v>76310018.390000001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4"/>
      <c r="X182" s="24"/>
    </row>
    <row r="183" spans="1:24" ht="13.15" customHeight="1">
      <c r="A183" s="26" t="s">
        <v>216</v>
      </c>
      <c r="B183" s="26" t="s">
        <v>839</v>
      </c>
      <c r="C183" s="26"/>
      <c r="D183" s="26"/>
      <c r="E183" s="26"/>
      <c r="F183" s="26" t="s">
        <v>605</v>
      </c>
      <c r="G183" s="25" t="s">
        <v>1316</v>
      </c>
      <c r="H183" s="31">
        <f t="shared" si="2"/>
        <v>388580.3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4"/>
      <c r="X183" s="24"/>
    </row>
    <row r="184" spans="1:24" ht="13.15" customHeight="1">
      <c r="A184" s="26" t="s">
        <v>222</v>
      </c>
      <c r="B184" s="26" t="s">
        <v>837</v>
      </c>
      <c r="C184" s="26"/>
      <c r="D184" s="26"/>
      <c r="E184" s="26"/>
      <c r="F184" s="26" t="s">
        <v>605</v>
      </c>
      <c r="G184" s="25" t="s">
        <v>1315</v>
      </c>
      <c r="H184" s="31">
        <f t="shared" si="2"/>
        <v>14313830.699999999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4"/>
      <c r="X184" s="24"/>
    </row>
    <row r="185" spans="1:24" ht="13.15" customHeight="1">
      <c r="A185" s="26" t="s">
        <v>223</v>
      </c>
      <c r="B185" s="26" t="s">
        <v>835</v>
      </c>
      <c r="C185" s="26"/>
      <c r="D185" s="26"/>
      <c r="E185" s="26"/>
      <c r="F185" s="26" t="s">
        <v>605</v>
      </c>
      <c r="G185" s="25" t="s">
        <v>1314</v>
      </c>
      <c r="H185" s="31">
        <f t="shared" si="2"/>
        <v>27425922.09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4"/>
      <c r="X185" s="24"/>
    </row>
    <row r="186" spans="1:24" ht="13.15" customHeight="1">
      <c r="A186" s="26" t="s">
        <v>224</v>
      </c>
      <c r="B186" s="26" t="s">
        <v>833</v>
      </c>
      <c r="C186" s="26"/>
      <c r="D186" s="26"/>
      <c r="E186" s="26"/>
      <c r="F186" s="26" t="s">
        <v>605</v>
      </c>
      <c r="G186" s="25" t="s">
        <v>1313</v>
      </c>
      <c r="H186" s="31">
        <f t="shared" si="2"/>
        <v>5548990.1699999999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4"/>
      <c r="X186" s="24"/>
    </row>
    <row r="187" spans="1:24" ht="13.15" customHeight="1">
      <c r="A187" s="26" t="s">
        <v>225</v>
      </c>
      <c r="B187" s="26" t="s">
        <v>831</v>
      </c>
      <c r="C187" s="26"/>
      <c r="D187" s="26"/>
      <c r="E187" s="26"/>
      <c r="F187" s="26" t="s">
        <v>605</v>
      </c>
      <c r="G187" s="25" t="s">
        <v>1312</v>
      </c>
      <c r="H187" s="31">
        <f t="shared" si="2"/>
        <v>5006424.13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4"/>
      <c r="X187" s="24"/>
    </row>
    <row r="188" spans="1:24" ht="13.15" customHeight="1">
      <c r="A188" s="26" t="s">
        <v>217</v>
      </c>
      <c r="B188" s="26" t="s">
        <v>829</v>
      </c>
      <c r="C188" s="26"/>
      <c r="D188" s="26"/>
      <c r="E188" s="26"/>
      <c r="F188" s="26" t="s">
        <v>605</v>
      </c>
      <c r="G188" s="25" t="s">
        <v>1311</v>
      </c>
      <c r="H188" s="31">
        <f t="shared" si="2"/>
        <v>23051425.969999999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4"/>
      <c r="X188" s="24"/>
    </row>
    <row r="189" spans="1:24" ht="13.15" customHeight="1">
      <c r="A189" s="26" t="s">
        <v>218</v>
      </c>
      <c r="B189" s="26" t="s">
        <v>827</v>
      </c>
      <c r="C189" s="26"/>
      <c r="D189" s="26"/>
      <c r="E189" s="26"/>
      <c r="F189" s="26" t="s">
        <v>605</v>
      </c>
      <c r="G189" s="25" t="s">
        <v>1310</v>
      </c>
      <c r="H189" s="31">
        <f t="shared" si="2"/>
        <v>26347041.460000001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4"/>
      <c r="X189" s="24"/>
    </row>
    <row r="190" spans="1:24" ht="13.15" customHeight="1">
      <c r="A190" s="26" t="s">
        <v>226</v>
      </c>
      <c r="B190" s="26" t="s">
        <v>825</v>
      </c>
      <c r="C190" s="26"/>
      <c r="D190" s="26"/>
      <c r="E190" s="26"/>
      <c r="F190" s="26" t="s">
        <v>605</v>
      </c>
      <c r="G190" s="25" t="s">
        <v>1309</v>
      </c>
      <c r="H190" s="31">
        <f t="shared" si="2"/>
        <v>17762489.149999999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4"/>
      <c r="X190" s="24"/>
    </row>
    <row r="191" spans="1:24" ht="13.15" customHeight="1">
      <c r="A191" s="26" t="s">
        <v>227</v>
      </c>
      <c r="B191" s="26" t="s">
        <v>823</v>
      </c>
      <c r="C191" s="26"/>
      <c r="D191" s="26"/>
      <c r="E191" s="26"/>
      <c r="F191" s="26" t="s">
        <v>605</v>
      </c>
      <c r="G191" s="25" t="s">
        <v>1308</v>
      </c>
      <c r="H191" s="31">
        <f t="shared" si="2"/>
        <v>39860835.600000001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4"/>
      <c r="X191" s="24"/>
    </row>
    <row r="192" spans="1:24" ht="13.15" customHeight="1">
      <c r="A192" s="26" t="s">
        <v>228</v>
      </c>
      <c r="B192" s="26" t="s">
        <v>821</v>
      </c>
      <c r="C192" s="26"/>
      <c r="D192" s="26"/>
      <c r="E192" s="26"/>
      <c r="F192" s="26" t="s">
        <v>605</v>
      </c>
      <c r="G192" s="25" t="s">
        <v>1307</v>
      </c>
      <c r="H192" s="31">
        <f t="shared" si="2"/>
        <v>5384023.0800000001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4"/>
      <c r="X192" s="24"/>
    </row>
    <row r="193" spans="1:24" ht="13.15" customHeight="1">
      <c r="A193" s="26" t="s">
        <v>229</v>
      </c>
      <c r="B193" s="26" t="s">
        <v>819</v>
      </c>
      <c r="C193" s="26"/>
      <c r="D193" s="26"/>
      <c r="E193" s="26"/>
      <c r="F193" s="26" t="s">
        <v>605</v>
      </c>
      <c r="G193" s="25" t="s">
        <v>1306</v>
      </c>
      <c r="H193" s="31">
        <f t="shared" si="2"/>
        <v>10439114.18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4"/>
      <c r="X193" s="24"/>
    </row>
    <row r="194" spans="1:24" ht="13.15" customHeight="1">
      <c r="A194" s="26" t="s">
        <v>230</v>
      </c>
      <c r="B194" s="26" t="s">
        <v>817</v>
      </c>
      <c r="C194" s="26"/>
      <c r="D194" s="26"/>
      <c r="E194" s="26"/>
      <c r="F194" s="26" t="s">
        <v>605</v>
      </c>
      <c r="G194" s="25" t="s">
        <v>1305</v>
      </c>
      <c r="H194" s="31">
        <f t="shared" si="2"/>
        <v>10144384.07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4"/>
      <c r="X194" s="24"/>
    </row>
    <row r="195" spans="1:24" ht="13.15" customHeight="1">
      <c r="A195" s="26" t="s">
        <v>586</v>
      </c>
      <c r="B195" s="26" t="s">
        <v>815</v>
      </c>
      <c r="C195" s="26"/>
      <c r="D195" s="26"/>
      <c r="E195" s="26"/>
      <c r="F195" s="26" t="s">
        <v>605</v>
      </c>
      <c r="G195" s="25" t="s">
        <v>789</v>
      </c>
      <c r="H195" s="31">
        <f t="shared" si="2"/>
        <v>0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4"/>
      <c r="X195" s="24"/>
    </row>
    <row r="196" spans="1:24" ht="13.15" customHeight="1">
      <c r="A196" s="26" t="s">
        <v>232</v>
      </c>
      <c r="B196" s="26" t="s">
        <v>814</v>
      </c>
      <c r="C196" s="26"/>
      <c r="D196" s="26"/>
      <c r="E196" s="26"/>
      <c r="F196" s="26" t="s">
        <v>605</v>
      </c>
      <c r="G196" s="25" t="s">
        <v>1304</v>
      </c>
      <c r="H196" s="31">
        <f t="shared" si="2"/>
        <v>2270329.84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4"/>
      <c r="X196" s="24"/>
    </row>
    <row r="197" spans="1:24" ht="13.15" customHeight="1">
      <c r="A197" s="26" t="s">
        <v>234</v>
      </c>
      <c r="B197" s="26" t="s">
        <v>812</v>
      </c>
      <c r="C197" s="26"/>
      <c r="D197" s="26"/>
      <c r="E197" s="26"/>
      <c r="F197" s="26" t="s">
        <v>605</v>
      </c>
      <c r="G197" s="25" t="s">
        <v>1303</v>
      </c>
      <c r="H197" s="31">
        <f t="shared" si="2"/>
        <v>694794.95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4"/>
      <c r="X197" s="24"/>
    </row>
    <row r="198" spans="1:24" ht="13.15" customHeight="1">
      <c r="A198" s="26" t="s">
        <v>233</v>
      </c>
      <c r="B198" s="26" t="s">
        <v>810</v>
      </c>
      <c r="C198" s="26"/>
      <c r="D198" s="26"/>
      <c r="E198" s="26"/>
      <c r="F198" s="26" t="s">
        <v>605</v>
      </c>
      <c r="G198" s="25" t="s">
        <v>1302</v>
      </c>
      <c r="H198" s="31">
        <f t="shared" ref="H198:H261" si="3">G198*1</f>
        <v>2264389.7200000002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4"/>
      <c r="X198" s="24"/>
    </row>
    <row r="199" spans="1:24" ht="13.15" customHeight="1">
      <c r="A199" s="26" t="s">
        <v>239</v>
      </c>
      <c r="B199" s="26" t="s">
        <v>808</v>
      </c>
      <c r="C199" s="26"/>
      <c r="D199" s="26"/>
      <c r="E199" s="26"/>
      <c r="F199" s="26" t="s">
        <v>605</v>
      </c>
      <c r="G199" s="25" t="s">
        <v>1301</v>
      </c>
      <c r="H199" s="31">
        <f t="shared" si="3"/>
        <v>1347137.35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4"/>
      <c r="X199" s="24"/>
    </row>
    <row r="200" spans="1:24" ht="13.15" customHeight="1">
      <c r="A200" s="26" t="s">
        <v>235</v>
      </c>
      <c r="B200" s="26" t="s">
        <v>806</v>
      </c>
      <c r="C200" s="26"/>
      <c r="D200" s="26"/>
      <c r="E200" s="26"/>
      <c r="F200" s="26" t="s">
        <v>605</v>
      </c>
      <c r="G200" s="25" t="s">
        <v>1300</v>
      </c>
      <c r="H200" s="31">
        <f t="shared" si="3"/>
        <v>10069762.42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4"/>
      <c r="X200" s="24"/>
    </row>
    <row r="201" spans="1:24" ht="13.15" customHeight="1">
      <c r="A201" s="26" t="s">
        <v>236</v>
      </c>
      <c r="B201" s="26" t="s">
        <v>804</v>
      </c>
      <c r="C201" s="26"/>
      <c r="D201" s="26"/>
      <c r="E201" s="26"/>
      <c r="F201" s="26" t="s">
        <v>605</v>
      </c>
      <c r="G201" s="25" t="s">
        <v>1299</v>
      </c>
      <c r="H201" s="31">
        <f t="shared" si="3"/>
        <v>11559181.689999999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4"/>
      <c r="X201" s="24"/>
    </row>
    <row r="202" spans="1:24" ht="13.15" customHeight="1">
      <c r="A202" s="26" t="s">
        <v>237</v>
      </c>
      <c r="B202" s="26" t="s">
        <v>802</v>
      </c>
      <c r="C202" s="26"/>
      <c r="D202" s="26"/>
      <c r="E202" s="26"/>
      <c r="F202" s="26" t="s">
        <v>605</v>
      </c>
      <c r="G202" s="25" t="s">
        <v>1298</v>
      </c>
      <c r="H202" s="31">
        <f t="shared" si="3"/>
        <v>7364956.46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4"/>
      <c r="X202" s="24"/>
    </row>
    <row r="203" spans="1:24" ht="13.15" customHeight="1">
      <c r="A203" s="26" t="s">
        <v>240</v>
      </c>
      <c r="B203" s="26" t="s">
        <v>800</v>
      </c>
      <c r="C203" s="26"/>
      <c r="D203" s="26"/>
      <c r="E203" s="26"/>
      <c r="F203" s="26" t="s">
        <v>605</v>
      </c>
      <c r="G203" s="25" t="s">
        <v>1297</v>
      </c>
      <c r="H203" s="31">
        <f t="shared" si="3"/>
        <v>976435.56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4"/>
      <c r="X203" s="24"/>
    </row>
    <row r="204" spans="1:24" ht="13.15" customHeight="1">
      <c r="A204" s="26" t="s">
        <v>238</v>
      </c>
      <c r="B204" s="26" t="s">
        <v>798</v>
      </c>
      <c r="C204" s="26"/>
      <c r="D204" s="26"/>
      <c r="E204" s="26"/>
      <c r="F204" s="26" t="s">
        <v>605</v>
      </c>
      <c r="G204" s="25" t="s">
        <v>1296</v>
      </c>
      <c r="H204" s="31">
        <f t="shared" si="3"/>
        <v>1108776.5900000001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4"/>
      <c r="X204" s="24"/>
    </row>
    <row r="205" spans="1:24" ht="13.15" customHeight="1">
      <c r="A205" s="26" t="s">
        <v>46</v>
      </c>
      <c r="B205" s="26" t="s">
        <v>796</v>
      </c>
      <c r="C205" s="26"/>
      <c r="D205" s="26"/>
      <c r="E205" s="26"/>
      <c r="F205" s="26" t="s">
        <v>605</v>
      </c>
      <c r="G205" s="25" t="s">
        <v>1295</v>
      </c>
      <c r="H205" s="31">
        <f t="shared" si="3"/>
        <v>14176933.289999999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4"/>
      <c r="X205" s="24"/>
    </row>
    <row r="206" spans="1:24" ht="13.15" customHeight="1">
      <c r="A206" s="26" t="s">
        <v>242</v>
      </c>
      <c r="B206" s="26" t="s">
        <v>794</v>
      </c>
      <c r="C206" s="26"/>
      <c r="D206" s="26"/>
      <c r="E206" s="26"/>
      <c r="F206" s="26" t="s">
        <v>605</v>
      </c>
      <c r="G206" s="25" t="s">
        <v>1294</v>
      </c>
      <c r="H206" s="31">
        <f t="shared" si="3"/>
        <v>210036.18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4"/>
      <c r="X206" s="24"/>
    </row>
    <row r="207" spans="1:24" ht="13.15" customHeight="1">
      <c r="A207" s="26" t="s">
        <v>244</v>
      </c>
      <c r="B207" s="26" t="s">
        <v>792</v>
      </c>
      <c r="C207" s="26"/>
      <c r="D207" s="26"/>
      <c r="E207" s="26"/>
      <c r="F207" s="26" t="s">
        <v>605</v>
      </c>
      <c r="G207" s="25" t="s">
        <v>1293</v>
      </c>
      <c r="H207" s="31">
        <f t="shared" si="3"/>
        <v>153878.32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4"/>
      <c r="X207" s="24"/>
    </row>
    <row r="208" spans="1:24" ht="13.15" customHeight="1">
      <c r="A208" s="26" t="s">
        <v>588</v>
      </c>
      <c r="B208" s="26" t="s">
        <v>790</v>
      </c>
      <c r="C208" s="26"/>
      <c r="D208" s="26"/>
      <c r="E208" s="26"/>
      <c r="F208" s="26" t="s">
        <v>605</v>
      </c>
      <c r="G208" s="25" t="s">
        <v>789</v>
      </c>
      <c r="H208" s="31">
        <f t="shared" si="3"/>
        <v>0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4"/>
      <c r="X208" s="24"/>
    </row>
    <row r="209" spans="1:24" ht="13.15" customHeight="1">
      <c r="A209" s="26" t="s">
        <v>243</v>
      </c>
      <c r="B209" s="26" t="s">
        <v>788</v>
      </c>
      <c r="C209" s="26"/>
      <c r="D209" s="26"/>
      <c r="E209" s="26"/>
      <c r="F209" s="26" t="s">
        <v>605</v>
      </c>
      <c r="G209" s="25" t="s">
        <v>1292</v>
      </c>
      <c r="H209" s="31">
        <f t="shared" si="3"/>
        <v>2157599.7400000002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4"/>
      <c r="X209" s="24"/>
    </row>
    <row r="210" spans="1:24" ht="13.15" customHeight="1">
      <c r="A210" s="26" t="s">
        <v>248</v>
      </c>
      <c r="B210" s="26" t="s">
        <v>786</v>
      </c>
      <c r="C210" s="26"/>
      <c r="D210" s="26"/>
      <c r="E210" s="26"/>
      <c r="F210" s="26" t="s">
        <v>605</v>
      </c>
      <c r="G210" s="25" t="s">
        <v>1291</v>
      </c>
      <c r="H210" s="31">
        <f t="shared" si="3"/>
        <v>57030393.520000003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4"/>
      <c r="X210" s="24"/>
    </row>
    <row r="211" spans="1:24" ht="13.15" customHeight="1">
      <c r="A211" s="26" t="s">
        <v>249</v>
      </c>
      <c r="B211" s="26" t="s">
        <v>784</v>
      </c>
      <c r="C211" s="26"/>
      <c r="D211" s="26"/>
      <c r="E211" s="26"/>
      <c r="F211" s="26" t="s">
        <v>605</v>
      </c>
      <c r="G211" s="25" t="s">
        <v>1290</v>
      </c>
      <c r="H211" s="31">
        <f t="shared" si="3"/>
        <v>16421639.02</v>
      </c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4"/>
      <c r="X211" s="24"/>
    </row>
    <row r="212" spans="1:24" ht="13.15" customHeight="1">
      <c r="A212" s="26" t="s">
        <v>250</v>
      </c>
      <c r="B212" s="26" t="s">
        <v>782</v>
      </c>
      <c r="C212" s="26"/>
      <c r="D212" s="26"/>
      <c r="E212" s="26"/>
      <c r="F212" s="26" t="s">
        <v>605</v>
      </c>
      <c r="G212" s="25" t="s">
        <v>1289</v>
      </c>
      <c r="H212" s="31">
        <f t="shared" si="3"/>
        <v>43097734.68</v>
      </c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4"/>
      <c r="X212" s="24"/>
    </row>
    <row r="213" spans="1:24" ht="13.15" customHeight="1">
      <c r="A213" s="26" t="s">
        <v>251</v>
      </c>
      <c r="B213" s="26" t="s">
        <v>780</v>
      </c>
      <c r="C213" s="26"/>
      <c r="D213" s="26"/>
      <c r="E213" s="26"/>
      <c r="F213" s="26" t="s">
        <v>605</v>
      </c>
      <c r="G213" s="25" t="s">
        <v>1288</v>
      </c>
      <c r="H213" s="31">
        <f t="shared" si="3"/>
        <v>59827451.229999997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4"/>
      <c r="X213" s="24"/>
    </row>
    <row r="214" spans="1:24" ht="13.15" customHeight="1">
      <c r="A214" s="26" t="s">
        <v>245</v>
      </c>
      <c r="B214" s="26" t="s">
        <v>778</v>
      </c>
      <c r="C214" s="26"/>
      <c r="D214" s="26"/>
      <c r="E214" s="26"/>
      <c r="F214" s="26" t="s">
        <v>605</v>
      </c>
      <c r="G214" s="25" t="s">
        <v>1287</v>
      </c>
      <c r="H214" s="31">
        <f t="shared" si="3"/>
        <v>9282676.25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4"/>
      <c r="X214" s="24"/>
    </row>
    <row r="215" spans="1:24" ht="13.15" customHeight="1">
      <c r="A215" s="26" t="s">
        <v>252</v>
      </c>
      <c r="B215" s="26" t="s">
        <v>776</v>
      </c>
      <c r="C215" s="26"/>
      <c r="D215" s="26"/>
      <c r="E215" s="26"/>
      <c r="F215" s="26" t="s">
        <v>605</v>
      </c>
      <c r="G215" s="25" t="s">
        <v>1286</v>
      </c>
      <c r="H215" s="31">
        <f t="shared" si="3"/>
        <v>12212640.67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4"/>
      <c r="X215" s="24"/>
    </row>
    <row r="216" spans="1:24" ht="13.15" customHeight="1">
      <c r="A216" s="26" t="s">
        <v>253</v>
      </c>
      <c r="B216" s="26" t="s">
        <v>774</v>
      </c>
      <c r="C216" s="26"/>
      <c r="D216" s="26"/>
      <c r="E216" s="26"/>
      <c r="F216" s="26" t="s">
        <v>605</v>
      </c>
      <c r="G216" s="25" t="s">
        <v>1285</v>
      </c>
      <c r="H216" s="31">
        <f t="shared" si="3"/>
        <v>87088.27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4"/>
      <c r="X216" s="24"/>
    </row>
    <row r="217" spans="1:24" ht="13.15" customHeight="1">
      <c r="A217" s="26" t="s">
        <v>254</v>
      </c>
      <c r="B217" s="26" t="s">
        <v>772</v>
      </c>
      <c r="C217" s="26"/>
      <c r="D217" s="26"/>
      <c r="E217" s="26"/>
      <c r="F217" s="26" t="s">
        <v>605</v>
      </c>
      <c r="G217" s="25" t="s">
        <v>1284</v>
      </c>
      <c r="H217" s="31">
        <f t="shared" si="3"/>
        <v>15784108.550000001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4"/>
      <c r="X217" s="24"/>
    </row>
    <row r="218" spans="1:24" ht="13.15" customHeight="1">
      <c r="A218" s="26" t="s">
        <v>255</v>
      </c>
      <c r="B218" s="26" t="s">
        <v>770</v>
      </c>
      <c r="C218" s="26"/>
      <c r="D218" s="26"/>
      <c r="E218" s="26"/>
      <c r="F218" s="26" t="s">
        <v>605</v>
      </c>
      <c r="G218" s="25" t="s">
        <v>1283</v>
      </c>
      <c r="H218" s="31">
        <f t="shared" si="3"/>
        <v>21868902.530000001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4"/>
      <c r="X218" s="24"/>
    </row>
    <row r="219" spans="1:24" ht="13.15" customHeight="1">
      <c r="A219" s="26" t="s">
        <v>246</v>
      </c>
      <c r="B219" s="26" t="s">
        <v>768</v>
      </c>
      <c r="C219" s="26"/>
      <c r="D219" s="26"/>
      <c r="E219" s="26"/>
      <c r="F219" s="26" t="s">
        <v>605</v>
      </c>
      <c r="G219" s="25" t="s">
        <v>1282</v>
      </c>
      <c r="H219" s="31">
        <f t="shared" si="3"/>
        <v>6262032.7300000004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4"/>
      <c r="X219" s="24"/>
    </row>
    <row r="220" spans="1:24" ht="13.15" customHeight="1">
      <c r="A220" s="26" t="s">
        <v>256</v>
      </c>
      <c r="B220" s="26" t="s">
        <v>766</v>
      </c>
      <c r="C220" s="26"/>
      <c r="D220" s="26"/>
      <c r="E220" s="26"/>
      <c r="F220" s="26" t="s">
        <v>605</v>
      </c>
      <c r="G220" s="25" t="s">
        <v>1281</v>
      </c>
      <c r="H220" s="31">
        <f t="shared" si="3"/>
        <v>3685550.69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4"/>
      <c r="X220" s="24"/>
    </row>
    <row r="221" spans="1:24" ht="13.15" customHeight="1">
      <c r="A221" s="26" t="s">
        <v>48</v>
      </c>
      <c r="B221" s="26" t="s">
        <v>764</v>
      </c>
      <c r="C221" s="26"/>
      <c r="D221" s="26"/>
      <c r="E221" s="26"/>
      <c r="F221" s="26" t="s">
        <v>605</v>
      </c>
      <c r="G221" s="25" t="s">
        <v>1280</v>
      </c>
      <c r="H221" s="31">
        <f t="shared" si="3"/>
        <v>698523.09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4"/>
      <c r="X221" s="24"/>
    </row>
    <row r="222" spans="1:24" ht="13.15" customHeight="1">
      <c r="A222" s="26" t="s">
        <v>257</v>
      </c>
      <c r="B222" s="26" t="s">
        <v>762</v>
      </c>
      <c r="C222" s="26"/>
      <c r="D222" s="26"/>
      <c r="E222" s="26"/>
      <c r="F222" s="26" t="s">
        <v>605</v>
      </c>
      <c r="G222" s="25" t="s">
        <v>1279</v>
      </c>
      <c r="H222" s="31">
        <f t="shared" si="3"/>
        <v>4664424.1900000004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4"/>
      <c r="X222" s="24"/>
    </row>
    <row r="223" spans="1:24" ht="13.15" customHeight="1">
      <c r="A223" s="26" t="s">
        <v>247</v>
      </c>
      <c r="B223" s="26" t="s">
        <v>760</v>
      </c>
      <c r="C223" s="26"/>
      <c r="D223" s="26"/>
      <c r="E223" s="26"/>
      <c r="F223" s="26" t="s">
        <v>605</v>
      </c>
      <c r="G223" s="25" t="s">
        <v>1278</v>
      </c>
      <c r="H223" s="31">
        <f t="shared" si="3"/>
        <v>13559618.84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4"/>
      <c r="X223" s="24"/>
    </row>
    <row r="224" spans="1:24" ht="13.15" customHeight="1">
      <c r="A224" s="26" t="s">
        <v>269</v>
      </c>
      <c r="B224" s="26" t="s">
        <v>758</v>
      </c>
      <c r="C224" s="26"/>
      <c r="D224" s="26"/>
      <c r="E224" s="26"/>
      <c r="F224" s="26" t="s">
        <v>605</v>
      </c>
      <c r="G224" s="25" t="s">
        <v>1277</v>
      </c>
      <c r="H224" s="31">
        <f t="shared" si="3"/>
        <v>69348559.120000005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4"/>
      <c r="X224" s="24"/>
    </row>
    <row r="225" spans="1:24" ht="13.15" customHeight="1">
      <c r="A225" s="26" t="s">
        <v>267</v>
      </c>
      <c r="B225" s="26" t="s">
        <v>756</v>
      </c>
      <c r="C225" s="26"/>
      <c r="D225" s="26"/>
      <c r="E225" s="26"/>
      <c r="F225" s="26" t="s">
        <v>605</v>
      </c>
      <c r="G225" s="25" t="s">
        <v>1276</v>
      </c>
      <c r="H225" s="31">
        <f t="shared" si="3"/>
        <v>160141.62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4"/>
      <c r="X225" s="24"/>
    </row>
    <row r="226" spans="1:24" ht="13.15" customHeight="1">
      <c r="A226" s="26" t="s">
        <v>262</v>
      </c>
      <c r="B226" s="26" t="s">
        <v>754</v>
      </c>
      <c r="C226" s="26"/>
      <c r="D226" s="26"/>
      <c r="E226" s="26"/>
      <c r="F226" s="26" t="s">
        <v>605</v>
      </c>
      <c r="G226" s="25" t="s">
        <v>1275</v>
      </c>
      <c r="H226" s="31">
        <f t="shared" si="3"/>
        <v>225489.11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4"/>
      <c r="X226" s="24"/>
    </row>
    <row r="227" spans="1:24" ht="13.15" customHeight="1">
      <c r="A227" s="26" t="s">
        <v>266</v>
      </c>
      <c r="B227" s="26" t="s">
        <v>752</v>
      </c>
      <c r="C227" s="26"/>
      <c r="D227" s="26"/>
      <c r="E227" s="26"/>
      <c r="F227" s="26" t="s">
        <v>605</v>
      </c>
      <c r="G227" s="25" t="s">
        <v>1274</v>
      </c>
      <c r="H227" s="31">
        <f t="shared" si="3"/>
        <v>3488826.98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4"/>
      <c r="X227" s="24"/>
    </row>
    <row r="228" spans="1:24" ht="13.15" customHeight="1">
      <c r="A228" s="26" t="s">
        <v>265</v>
      </c>
      <c r="B228" s="26" t="s">
        <v>750</v>
      </c>
      <c r="C228" s="26"/>
      <c r="D228" s="26"/>
      <c r="E228" s="26"/>
      <c r="F228" s="26" t="s">
        <v>605</v>
      </c>
      <c r="G228" s="25" t="s">
        <v>1273</v>
      </c>
      <c r="H228" s="31">
        <f t="shared" si="3"/>
        <v>1450913.98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4"/>
      <c r="X228" s="24"/>
    </row>
    <row r="229" spans="1:24" ht="13.15" customHeight="1">
      <c r="A229" s="26" t="s">
        <v>264</v>
      </c>
      <c r="B229" s="26" t="s">
        <v>748</v>
      </c>
      <c r="C229" s="26"/>
      <c r="D229" s="26"/>
      <c r="E229" s="26"/>
      <c r="F229" s="26" t="s">
        <v>605</v>
      </c>
      <c r="G229" s="25" t="s">
        <v>1272</v>
      </c>
      <c r="H229" s="31">
        <f t="shared" si="3"/>
        <v>17176569.75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4"/>
      <c r="X229" s="24"/>
    </row>
    <row r="230" spans="1:24" ht="13.15" customHeight="1">
      <c r="A230" s="26" t="s">
        <v>258</v>
      </c>
      <c r="B230" s="26" t="s">
        <v>746</v>
      </c>
      <c r="C230" s="26"/>
      <c r="D230" s="26"/>
      <c r="E230" s="26"/>
      <c r="F230" s="26" t="s">
        <v>605</v>
      </c>
      <c r="G230" s="25" t="s">
        <v>1271</v>
      </c>
      <c r="H230" s="31">
        <f t="shared" si="3"/>
        <v>30106324.390000001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4"/>
      <c r="X230" s="24"/>
    </row>
    <row r="231" spans="1:24" ht="13.15" customHeight="1">
      <c r="A231" s="26" t="s">
        <v>261</v>
      </c>
      <c r="B231" s="26" t="s">
        <v>744</v>
      </c>
      <c r="C231" s="26"/>
      <c r="D231" s="26"/>
      <c r="E231" s="26"/>
      <c r="F231" s="26" t="s">
        <v>605</v>
      </c>
      <c r="G231" s="25" t="s">
        <v>1270</v>
      </c>
      <c r="H231" s="31">
        <f t="shared" si="3"/>
        <v>1374345.5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4"/>
      <c r="X231" s="24"/>
    </row>
    <row r="232" spans="1:24" ht="13.15" customHeight="1">
      <c r="A232" s="26" t="s">
        <v>50</v>
      </c>
      <c r="B232" s="26" t="s">
        <v>742</v>
      </c>
      <c r="C232" s="26"/>
      <c r="D232" s="26"/>
      <c r="E232" s="26"/>
      <c r="F232" s="26" t="s">
        <v>605</v>
      </c>
      <c r="G232" s="25" t="s">
        <v>1269</v>
      </c>
      <c r="H232" s="31">
        <f t="shared" si="3"/>
        <v>9083579.25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4"/>
      <c r="X232" s="24"/>
    </row>
    <row r="233" spans="1:24" ht="13.15" customHeight="1">
      <c r="A233" s="26" t="s">
        <v>260</v>
      </c>
      <c r="B233" s="26" t="s">
        <v>740</v>
      </c>
      <c r="C233" s="26"/>
      <c r="D233" s="26"/>
      <c r="E233" s="26"/>
      <c r="F233" s="26" t="s">
        <v>605</v>
      </c>
      <c r="G233" s="25" t="s">
        <v>1268</v>
      </c>
      <c r="H233" s="31">
        <f t="shared" si="3"/>
        <v>11204277.65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4"/>
      <c r="X233" s="24"/>
    </row>
    <row r="234" spans="1:24" ht="13.15" customHeight="1">
      <c r="A234" s="26" t="s">
        <v>263</v>
      </c>
      <c r="B234" s="26" t="s">
        <v>738</v>
      </c>
      <c r="C234" s="26"/>
      <c r="D234" s="26"/>
      <c r="E234" s="26"/>
      <c r="F234" s="26" t="s">
        <v>605</v>
      </c>
      <c r="G234" s="25" t="s">
        <v>1267</v>
      </c>
      <c r="H234" s="31">
        <f t="shared" si="3"/>
        <v>1513524.78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4"/>
      <c r="X234" s="24"/>
    </row>
    <row r="235" spans="1:24" ht="13.15" customHeight="1">
      <c r="A235" s="26" t="s">
        <v>270</v>
      </c>
      <c r="B235" s="26" t="s">
        <v>736</v>
      </c>
      <c r="C235" s="26"/>
      <c r="D235" s="26"/>
      <c r="E235" s="26"/>
      <c r="F235" s="26" t="s">
        <v>605</v>
      </c>
      <c r="G235" s="25" t="s">
        <v>1266</v>
      </c>
      <c r="H235" s="31">
        <f t="shared" si="3"/>
        <v>7675369.5499999998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4"/>
      <c r="X235" s="24"/>
    </row>
    <row r="236" spans="1:24" ht="13.15" customHeight="1">
      <c r="A236" s="26" t="s">
        <v>259</v>
      </c>
      <c r="B236" s="26" t="s">
        <v>734</v>
      </c>
      <c r="C236" s="26"/>
      <c r="D236" s="26"/>
      <c r="E236" s="26"/>
      <c r="F236" s="26" t="s">
        <v>605</v>
      </c>
      <c r="G236" s="25" t="s">
        <v>1265</v>
      </c>
      <c r="H236" s="31">
        <f t="shared" si="3"/>
        <v>2391392.5699999998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4"/>
      <c r="X236" s="24"/>
    </row>
    <row r="237" spans="1:24" ht="13.15" customHeight="1">
      <c r="A237" s="26" t="s">
        <v>268</v>
      </c>
      <c r="B237" s="26" t="s">
        <v>732</v>
      </c>
      <c r="C237" s="26"/>
      <c r="D237" s="26"/>
      <c r="E237" s="26"/>
      <c r="F237" s="26" t="s">
        <v>605</v>
      </c>
      <c r="G237" s="25" t="s">
        <v>1264</v>
      </c>
      <c r="H237" s="31">
        <f t="shared" si="3"/>
        <v>2310688.25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4"/>
      <c r="X237" s="24"/>
    </row>
    <row r="238" spans="1:24" ht="13.15" customHeight="1">
      <c r="A238" s="26" t="s">
        <v>277</v>
      </c>
      <c r="B238" s="26" t="s">
        <v>730</v>
      </c>
      <c r="C238" s="26"/>
      <c r="D238" s="26"/>
      <c r="E238" s="26"/>
      <c r="F238" s="26" t="s">
        <v>605</v>
      </c>
      <c r="G238" s="25" t="s">
        <v>1263</v>
      </c>
      <c r="H238" s="31">
        <f t="shared" si="3"/>
        <v>68891.53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4"/>
      <c r="X238" s="24"/>
    </row>
    <row r="239" spans="1:24" ht="13.15" customHeight="1">
      <c r="A239" s="26" t="s">
        <v>52</v>
      </c>
      <c r="B239" s="26" t="s">
        <v>728</v>
      </c>
      <c r="C239" s="26"/>
      <c r="D239" s="26"/>
      <c r="E239" s="26"/>
      <c r="F239" s="26" t="s">
        <v>605</v>
      </c>
      <c r="G239" s="25" t="s">
        <v>1262</v>
      </c>
      <c r="H239" s="31">
        <f t="shared" si="3"/>
        <v>974001.46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4"/>
      <c r="X239" s="24"/>
    </row>
    <row r="240" spans="1:24" ht="13.15" customHeight="1">
      <c r="A240" s="26" t="s">
        <v>280</v>
      </c>
      <c r="B240" s="26" t="s">
        <v>726</v>
      </c>
      <c r="C240" s="26"/>
      <c r="D240" s="26"/>
      <c r="E240" s="26"/>
      <c r="F240" s="26" t="s">
        <v>605</v>
      </c>
      <c r="G240" s="25" t="s">
        <v>1261</v>
      </c>
      <c r="H240" s="31">
        <f t="shared" si="3"/>
        <v>62485.89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4"/>
      <c r="X240" s="24"/>
    </row>
    <row r="241" spans="1:24" ht="13.15" customHeight="1">
      <c r="A241" s="26" t="s">
        <v>279</v>
      </c>
      <c r="B241" s="26" t="s">
        <v>724</v>
      </c>
      <c r="C241" s="26"/>
      <c r="D241" s="26"/>
      <c r="E241" s="26"/>
      <c r="F241" s="26" t="s">
        <v>605</v>
      </c>
      <c r="G241" s="25" t="s">
        <v>1260</v>
      </c>
      <c r="H241" s="31">
        <f t="shared" si="3"/>
        <v>148720.31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4"/>
      <c r="X241" s="24"/>
    </row>
    <row r="242" spans="1:24" ht="13.15" customHeight="1">
      <c r="A242" s="26" t="s">
        <v>272</v>
      </c>
      <c r="B242" s="26" t="s">
        <v>722</v>
      </c>
      <c r="C242" s="26"/>
      <c r="D242" s="26"/>
      <c r="E242" s="26"/>
      <c r="F242" s="26" t="s">
        <v>605</v>
      </c>
      <c r="G242" s="25" t="s">
        <v>1259</v>
      </c>
      <c r="H242" s="31">
        <f t="shared" si="3"/>
        <v>1965919.22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4"/>
      <c r="X242" s="24"/>
    </row>
    <row r="243" spans="1:24" ht="13.15" customHeight="1">
      <c r="A243" s="26" t="s">
        <v>274</v>
      </c>
      <c r="B243" s="26" t="s">
        <v>720</v>
      </c>
      <c r="C243" s="26"/>
      <c r="D243" s="26"/>
      <c r="E243" s="26"/>
      <c r="F243" s="26" t="s">
        <v>605</v>
      </c>
      <c r="G243" s="25" t="s">
        <v>1258</v>
      </c>
      <c r="H243" s="31">
        <f t="shared" si="3"/>
        <v>250914.21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4"/>
      <c r="X243" s="24"/>
    </row>
    <row r="244" spans="1:24" ht="13.15" customHeight="1">
      <c r="A244" s="26" t="s">
        <v>278</v>
      </c>
      <c r="B244" s="26" t="s">
        <v>718</v>
      </c>
      <c r="C244" s="26"/>
      <c r="D244" s="26"/>
      <c r="E244" s="26"/>
      <c r="F244" s="26" t="s">
        <v>605</v>
      </c>
      <c r="G244" s="25" t="s">
        <v>1257</v>
      </c>
      <c r="H244" s="31">
        <f t="shared" si="3"/>
        <v>85927.7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4"/>
      <c r="X244" s="24"/>
    </row>
    <row r="245" spans="1:24" ht="13.15" customHeight="1">
      <c r="A245" s="26" t="s">
        <v>273</v>
      </c>
      <c r="B245" s="26" t="s">
        <v>716</v>
      </c>
      <c r="C245" s="26"/>
      <c r="D245" s="26"/>
      <c r="E245" s="26"/>
      <c r="F245" s="26" t="s">
        <v>605</v>
      </c>
      <c r="G245" s="25" t="s">
        <v>1256</v>
      </c>
      <c r="H245" s="31">
        <f t="shared" si="3"/>
        <v>29243.42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4"/>
      <c r="X245" s="24"/>
    </row>
    <row r="246" spans="1:24" ht="13.15" customHeight="1">
      <c r="A246" s="26" t="s">
        <v>271</v>
      </c>
      <c r="B246" s="26" t="s">
        <v>714</v>
      </c>
      <c r="C246" s="26"/>
      <c r="D246" s="26"/>
      <c r="E246" s="26"/>
      <c r="F246" s="26" t="s">
        <v>605</v>
      </c>
      <c r="G246" s="25" t="s">
        <v>1255</v>
      </c>
      <c r="H246" s="31">
        <f t="shared" si="3"/>
        <v>164933.49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4"/>
      <c r="X246" s="24"/>
    </row>
    <row r="247" spans="1:24" ht="13.15" customHeight="1">
      <c r="A247" s="26" t="s">
        <v>275</v>
      </c>
      <c r="B247" s="26" t="s">
        <v>712</v>
      </c>
      <c r="C247" s="26"/>
      <c r="D247" s="26"/>
      <c r="E247" s="26"/>
      <c r="F247" s="26" t="s">
        <v>605</v>
      </c>
      <c r="G247" s="25" t="s">
        <v>1254</v>
      </c>
      <c r="H247" s="31">
        <f t="shared" si="3"/>
        <v>336064.75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4"/>
      <c r="X247" s="24"/>
    </row>
    <row r="248" spans="1:24" ht="13.15" customHeight="1">
      <c r="A248" s="26" t="s">
        <v>276</v>
      </c>
      <c r="B248" s="26" t="s">
        <v>710</v>
      </c>
      <c r="C248" s="26"/>
      <c r="D248" s="26"/>
      <c r="E248" s="26"/>
      <c r="F248" s="26" t="s">
        <v>605</v>
      </c>
      <c r="G248" s="25" t="s">
        <v>1253</v>
      </c>
      <c r="H248" s="31">
        <f t="shared" si="3"/>
        <v>348187.18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4"/>
      <c r="X248" s="24"/>
    </row>
    <row r="249" spans="1:24" ht="13.15" customHeight="1">
      <c r="A249" s="26" t="s">
        <v>54</v>
      </c>
      <c r="B249" s="26" t="s">
        <v>708</v>
      </c>
      <c r="C249" s="26"/>
      <c r="D249" s="26"/>
      <c r="E249" s="26"/>
      <c r="F249" s="26" t="s">
        <v>605</v>
      </c>
      <c r="G249" s="25" t="s">
        <v>1252</v>
      </c>
      <c r="H249" s="31">
        <f t="shared" si="3"/>
        <v>1024029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4"/>
      <c r="X249" s="24"/>
    </row>
    <row r="250" spans="1:24" ht="13.15" customHeight="1">
      <c r="A250" s="26" t="s">
        <v>281</v>
      </c>
      <c r="B250" s="26" t="s">
        <v>706</v>
      </c>
      <c r="C250" s="26"/>
      <c r="D250" s="26"/>
      <c r="E250" s="26"/>
      <c r="F250" s="26" t="s">
        <v>605</v>
      </c>
      <c r="G250" s="25" t="s">
        <v>1251</v>
      </c>
      <c r="H250" s="31">
        <f t="shared" si="3"/>
        <v>11199691.810000001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4"/>
      <c r="X250" s="24"/>
    </row>
    <row r="251" spans="1:24" ht="13.15" customHeight="1">
      <c r="A251" s="26" t="s">
        <v>282</v>
      </c>
      <c r="B251" s="26" t="s">
        <v>704</v>
      </c>
      <c r="C251" s="26"/>
      <c r="D251" s="26"/>
      <c r="E251" s="26"/>
      <c r="F251" s="26" t="s">
        <v>605</v>
      </c>
      <c r="G251" s="25" t="s">
        <v>1250</v>
      </c>
      <c r="H251" s="31">
        <f t="shared" si="3"/>
        <v>43059824.130000003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4"/>
      <c r="X251" s="24"/>
    </row>
    <row r="252" spans="1:24" ht="13.15" customHeight="1">
      <c r="A252" s="26" t="s">
        <v>283</v>
      </c>
      <c r="B252" s="26" t="s">
        <v>702</v>
      </c>
      <c r="C252" s="26"/>
      <c r="D252" s="26"/>
      <c r="E252" s="26"/>
      <c r="F252" s="26" t="s">
        <v>605</v>
      </c>
      <c r="G252" s="25" t="s">
        <v>1249</v>
      </c>
      <c r="H252" s="31">
        <f t="shared" si="3"/>
        <v>18599474.050000001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4"/>
      <c r="X252" s="24"/>
    </row>
    <row r="253" spans="1:24" ht="13.15" customHeight="1">
      <c r="A253" s="26" t="s">
        <v>284</v>
      </c>
      <c r="B253" s="26" t="s">
        <v>700</v>
      </c>
      <c r="C253" s="26"/>
      <c r="D253" s="26"/>
      <c r="E253" s="26"/>
      <c r="F253" s="26" t="s">
        <v>605</v>
      </c>
      <c r="G253" s="25" t="s">
        <v>1248</v>
      </c>
      <c r="H253" s="31">
        <f t="shared" si="3"/>
        <v>28013506.600000001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4"/>
      <c r="X253" s="24"/>
    </row>
    <row r="254" spans="1:24" ht="13.15" customHeight="1">
      <c r="A254" s="26" t="s">
        <v>285</v>
      </c>
      <c r="B254" s="26" t="s">
        <v>698</v>
      </c>
      <c r="C254" s="26"/>
      <c r="D254" s="26"/>
      <c r="E254" s="26"/>
      <c r="F254" s="26" t="s">
        <v>605</v>
      </c>
      <c r="G254" s="25" t="s">
        <v>1247</v>
      </c>
      <c r="H254" s="31">
        <f t="shared" si="3"/>
        <v>1947858.77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4"/>
      <c r="X254" s="24"/>
    </row>
    <row r="255" spans="1:24" ht="13.15" customHeight="1">
      <c r="A255" s="26" t="s">
        <v>286</v>
      </c>
      <c r="B255" s="26" t="s">
        <v>696</v>
      </c>
      <c r="C255" s="26"/>
      <c r="D255" s="26"/>
      <c r="E255" s="26"/>
      <c r="F255" s="26" t="s">
        <v>605</v>
      </c>
      <c r="G255" s="25" t="s">
        <v>1246</v>
      </c>
      <c r="H255" s="31">
        <f t="shared" si="3"/>
        <v>2395912.37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4"/>
      <c r="X255" s="24"/>
    </row>
    <row r="256" spans="1:24" ht="13.15" customHeight="1">
      <c r="A256" s="26" t="s">
        <v>287</v>
      </c>
      <c r="B256" s="26" t="s">
        <v>694</v>
      </c>
      <c r="C256" s="26"/>
      <c r="D256" s="26"/>
      <c r="E256" s="26"/>
      <c r="F256" s="26" t="s">
        <v>605</v>
      </c>
      <c r="G256" s="25" t="s">
        <v>1245</v>
      </c>
      <c r="H256" s="31">
        <f t="shared" si="3"/>
        <v>4228680.9800000004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4"/>
      <c r="X256" s="24"/>
    </row>
    <row r="257" spans="1:24" ht="13.15" customHeight="1">
      <c r="A257" s="26" t="s">
        <v>288</v>
      </c>
      <c r="B257" s="26" t="s">
        <v>692</v>
      </c>
      <c r="C257" s="26"/>
      <c r="D257" s="26"/>
      <c r="E257" s="26"/>
      <c r="F257" s="26" t="s">
        <v>605</v>
      </c>
      <c r="G257" s="25" t="s">
        <v>1244</v>
      </c>
      <c r="H257" s="31">
        <f t="shared" si="3"/>
        <v>3569797.25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4"/>
      <c r="X257" s="24"/>
    </row>
    <row r="258" spans="1:24" ht="13.15" customHeight="1">
      <c r="A258" s="26" t="s">
        <v>290</v>
      </c>
      <c r="B258" s="26" t="s">
        <v>690</v>
      </c>
      <c r="C258" s="26"/>
      <c r="D258" s="26"/>
      <c r="E258" s="26"/>
      <c r="F258" s="26" t="s">
        <v>605</v>
      </c>
      <c r="G258" s="25" t="s">
        <v>1243</v>
      </c>
      <c r="H258" s="31">
        <f t="shared" si="3"/>
        <v>910556.93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4"/>
      <c r="X258" s="24"/>
    </row>
    <row r="259" spans="1:24" ht="13.15" customHeight="1">
      <c r="A259" s="26" t="s">
        <v>293</v>
      </c>
      <c r="B259" s="26" t="s">
        <v>688</v>
      </c>
      <c r="C259" s="26"/>
      <c r="D259" s="26"/>
      <c r="E259" s="26"/>
      <c r="F259" s="26" t="s">
        <v>605</v>
      </c>
      <c r="G259" s="25" t="s">
        <v>1242</v>
      </c>
      <c r="H259" s="31">
        <f t="shared" si="3"/>
        <v>108790.05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4"/>
      <c r="X259" s="24"/>
    </row>
    <row r="260" spans="1:24" ht="13.15" customHeight="1">
      <c r="A260" s="26" t="s">
        <v>292</v>
      </c>
      <c r="B260" s="26" t="s">
        <v>686</v>
      </c>
      <c r="C260" s="26"/>
      <c r="D260" s="26"/>
      <c r="E260" s="26"/>
      <c r="F260" s="26" t="s">
        <v>605</v>
      </c>
      <c r="G260" s="25" t="s">
        <v>1241</v>
      </c>
      <c r="H260" s="31">
        <f t="shared" si="3"/>
        <v>11345747.42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4"/>
      <c r="X260" s="24"/>
    </row>
    <row r="261" spans="1:24" ht="13.15" customHeight="1">
      <c r="A261" s="26" t="s">
        <v>294</v>
      </c>
      <c r="B261" s="26" t="s">
        <v>684</v>
      </c>
      <c r="C261" s="26"/>
      <c r="D261" s="26"/>
      <c r="E261" s="26"/>
      <c r="F261" s="26" t="s">
        <v>605</v>
      </c>
      <c r="G261" s="25" t="s">
        <v>1240</v>
      </c>
      <c r="H261" s="31">
        <f t="shared" si="3"/>
        <v>3518416.37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4"/>
      <c r="X261" s="24"/>
    </row>
    <row r="262" spans="1:24" ht="13.15" customHeight="1">
      <c r="A262" s="26" t="s">
        <v>298</v>
      </c>
      <c r="B262" s="26" t="s">
        <v>682</v>
      </c>
      <c r="C262" s="26"/>
      <c r="D262" s="26"/>
      <c r="E262" s="26"/>
      <c r="F262" s="26" t="s">
        <v>605</v>
      </c>
      <c r="G262" s="25" t="s">
        <v>1239</v>
      </c>
      <c r="H262" s="31">
        <f t="shared" ref="H262:H300" si="4">G262*1</f>
        <v>638136.75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4"/>
      <c r="X262" s="24"/>
    </row>
    <row r="263" spans="1:24" ht="13.15" customHeight="1">
      <c r="A263" s="26" t="s">
        <v>295</v>
      </c>
      <c r="B263" s="26" t="s">
        <v>680</v>
      </c>
      <c r="C263" s="26"/>
      <c r="D263" s="26"/>
      <c r="E263" s="26"/>
      <c r="F263" s="26" t="s">
        <v>605</v>
      </c>
      <c r="G263" s="25" t="s">
        <v>1238</v>
      </c>
      <c r="H263" s="31">
        <f t="shared" si="4"/>
        <v>2094259.25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4"/>
      <c r="X263" s="24"/>
    </row>
    <row r="264" spans="1:24" ht="13.15" customHeight="1">
      <c r="A264" s="26" t="s">
        <v>296</v>
      </c>
      <c r="B264" s="26" t="s">
        <v>678</v>
      </c>
      <c r="C264" s="26"/>
      <c r="D264" s="26"/>
      <c r="E264" s="26"/>
      <c r="F264" s="26" t="s">
        <v>605</v>
      </c>
      <c r="G264" s="25" t="s">
        <v>1237</v>
      </c>
      <c r="H264" s="31">
        <f t="shared" si="4"/>
        <v>419970.54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4"/>
      <c r="X264" s="24"/>
    </row>
    <row r="265" spans="1:24" ht="13.15" customHeight="1">
      <c r="A265" s="26" t="s">
        <v>297</v>
      </c>
      <c r="B265" s="26" t="s">
        <v>676</v>
      </c>
      <c r="C265" s="26"/>
      <c r="D265" s="26"/>
      <c r="E265" s="26"/>
      <c r="F265" s="26" t="s">
        <v>605</v>
      </c>
      <c r="G265" s="25" t="s">
        <v>1236</v>
      </c>
      <c r="H265" s="31">
        <f t="shared" si="4"/>
        <v>678176.36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4"/>
      <c r="X265" s="24"/>
    </row>
    <row r="266" spans="1:24" ht="13.15" customHeight="1">
      <c r="A266" s="26" t="s">
        <v>299</v>
      </c>
      <c r="B266" s="26" t="s">
        <v>674</v>
      </c>
      <c r="C266" s="26"/>
      <c r="D266" s="26"/>
      <c r="E266" s="26"/>
      <c r="F266" s="26" t="s">
        <v>605</v>
      </c>
      <c r="G266" s="25" t="s">
        <v>1235</v>
      </c>
      <c r="H266" s="31">
        <f t="shared" si="4"/>
        <v>32300545.989999998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4"/>
      <c r="X266" s="24"/>
    </row>
    <row r="267" spans="1:24" ht="13.15" customHeight="1">
      <c r="A267" s="26" t="s">
        <v>300</v>
      </c>
      <c r="B267" s="26" t="s">
        <v>672</v>
      </c>
      <c r="C267" s="26"/>
      <c r="D267" s="26"/>
      <c r="E267" s="26"/>
      <c r="F267" s="26" t="s">
        <v>605</v>
      </c>
      <c r="G267" s="25" t="s">
        <v>1234</v>
      </c>
      <c r="H267" s="31">
        <f t="shared" si="4"/>
        <v>11155654.359999999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4"/>
      <c r="X267" s="24"/>
    </row>
    <row r="268" spans="1:24" ht="13.15" customHeight="1">
      <c r="A268" s="26" t="s">
        <v>301</v>
      </c>
      <c r="B268" s="26" t="s">
        <v>670</v>
      </c>
      <c r="C268" s="26"/>
      <c r="D268" s="26"/>
      <c r="E268" s="26"/>
      <c r="F268" s="26" t="s">
        <v>605</v>
      </c>
      <c r="G268" s="25" t="s">
        <v>1233</v>
      </c>
      <c r="H268" s="31">
        <f t="shared" si="4"/>
        <v>6418520.8700000001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4"/>
      <c r="X268" s="24"/>
    </row>
    <row r="269" spans="1:24" ht="13.15" customHeight="1">
      <c r="A269" s="26" t="s">
        <v>302</v>
      </c>
      <c r="B269" s="26" t="s">
        <v>668</v>
      </c>
      <c r="C269" s="26"/>
      <c r="D269" s="26"/>
      <c r="E269" s="26"/>
      <c r="F269" s="26" t="s">
        <v>605</v>
      </c>
      <c r="G269" s="25" t="s">
        <v>1232</v>
      </c>
      <c r="H269" s="31">
        <f t="shared" si="4"/>
        <v>7401434.5199999996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4"/>
      <c r="X269" s="24"/>
    </row>
    <row r="270" spans="1:24" ht="13.15" customHeight="1">
      <c r="A270" s="26" t="s">
        <v>303</v>
      </c>
      <c r="B270" s="26" t="s">
        <v>666</v>
      </c>
      <c r="C270" s="26"/>
      <c r="D270" s="26"/>
      <c r="E270" s="26"/>
      <c r="F270" s="26" t="s">
        <v>605</v>
      </c>
      <c r="G270" s="25" t="s">
        <v>1231</v>
      </c>
      <c r="H270" s="31">
        <f t="shared" si="4"/>
        <v>4386174.42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4"/>
      <c r="X270" s="24"/>
    </row>
    <row r="271" spans="1:24" ht="13.15" customHeight="1">
      <c r="A271" s="26" t="s">
        <v>304</v>
      </c>
      <c r="B271" s="26" t="s">
        <v>664</v>
      </c>
      <c r="C271" s="26"/>
      <c r="D271" s="26"/>
      <c r="E271" s="26"/>
      <c r="F271" s="26" t="s">
        <v>605</v>
      </c>
      <c r="G271" s="25" t="s">
        <v>1230</v>
      </c>
      <c r="H271" s="31">
        <f t="shared" si="4"/>
        <v>2460355.04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4"/>
      <c r="X271" s="24"/>
    </row>
    <row r="272" spans="1:24" ht="13.15" customHeight="1">
      <c r="A272" s="26" t="s">
        <v>305</v>
      </c>
      <c r="B272" s="26" t="s">
        <v>662</v>
      </c>
      <c r="C272" s="26"/>
      <c r="D272" s="26"/>
      <c r="E272" s="26"/>
      <c r="F272" s="26" t="s">
        <v>605</v>
      </c>
      <c r="G272" s="25" t="s">
        <v>1229</v>
      </c>
      <c r="H272" s="31">
        <f t="shared" si="4"/>
        <v>4911150.92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4"/>
      <c r="X272" s="24"/>
    </row>
    <row r="273" spans="1:24" ht="13.15" customHeight="1">
      <c r="A273" s="26" t="s">
        <v>307</v>
      </c>
      <c r="B273" s="26" t="s">
        <v>660</v>
      </c>
      <c r="C273" s="26"/>
      <c r="D273" s="26"/>
      <c r="E273" s="26"/>
      <c r="F273" s="26" t="s">
        <v>605</v>
      </c>
      <c r="G273" s="25" t="s">
        <v>1228</v>
      </c>
      <c r="H273" s="31">
        <f t="shared" si="4"/>
        <v>227752.25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4"/>
      <c r="X273" s="24"/>
    </row>
    <row r="274" spans="1:24" ht="13.15" customHeight="1">
      <c r="A274" s="26" t="s">
        <v>316</v>
      </c>
      <c r="B274" s="26" t="s">
        <v>658</v>
      </c>
      <c r="C274" s="26"/>
      <c r="D274" s="26"/>
      <c r="E274" s="26"/>
      <c r="F274" s="26" t="s">
        <v>605</v>
      </c>
      <c r="G274" s="25" t="s">
        <v>1227</v>
      </c>
      <c r="H274" s="31">
        <f t="shared" si="4"/>
        <v>128799.69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4"/>
      <c r="X274" s="24"/>
    </row>
    <row r="275" spans="1:24" ht="13.15" customHeight="1">
      <c r="A275" s="26" t="s">
        <v>308</v>
      </c>
      <c r="B275" s="26" t="s">
        <v>656</v>
      </c>
      <c r="C275" s="26"/>
      <c r="D275" s="26"/>
      <c r="E275" s="26"/>
      <c r="F275" s="26" t="s">
        <v>605</v>
      </c>
      <c r="G275" s="25" t="s">
        <v>1226</v>
      </c>
      <c r="H275" s="31">
        <f t="shared" si="4"/>
        <v>203993.98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4"/>
      <c r="X275" s="24"/>
    </row>
    <row r="276" spans="1:24" ht="13.15" customHeight="1">
      <c r="A276" s="26" t="s">
        <v>306</v>
      </c>
      <c r="B276" s="26" t="s">
        <v>654</v>
      </c>
      <c r="C276" s="26"/>
      <c r="D276" s="26"/>
      <c r="E276" s="26"/>
      <c r="F276" s="26" t="s">
        <v>605</v>
      </c>
      <c r="G276" s="25" t="s">
        <v>1225</v>
      </c>
      <c r="H276" s="31">
        <f t="shared" si="4"/>
        <v>5201955.8499999996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4"/>
      <c r="X276" s="24"/>
    </row>
    <row r="277" spans="1:24" ht="13.15" customHeight="1">
      <c r="A277" s="26" t="s">
        <v>309</v>
      </c>
      <c r="B277" s="26" t="s">
        <v>652</v>
      </c>
      <c r="C277" s="26"/>
      <c r="D277" s="26"/>
      <c r="E277" s="26"/>
      <c r="F277" s="26" t="s">
        <v>605</v>
      </c>
      <c r="G277" s="25" t="s">
        <v>1224</v>
      </c>
      <c r="H277" s="31">
        <f t="shared" si="4"/>
        <v>938618.43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4"/>
      <c r="X277" s="24"/>
    </row>
    <row r="278" spans="1:24" ht="13.15" customHeight="1">
      <c r="A278" s="26" t="s">
        <v>310</v>
      </c>
      <c r="B278" s="26" t="s">
        <v>650</v>
      </c>
      <c r="C278" s="26"/>
      <c r="D278" s="26"/>
      <c r="E278" s="26"/>
      <c r="F278" s="26" t="s">
        <v>605</v>
      </c>
      <c r="G278" s="25" t="s">
        <v>1223</v>
      </c>
      <c r="H278" s="31">
        <f t="shared" si="4"/>
        <v>384078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4"/>
      <c r="X278" s="24"/>
    </row>
    <row r="279" spans="1:24" ht="13.15" customHeight="1">
      <c r="A279" s="26" t="s">
        <v>311</v>
      </c>
      <c r="B279" s="26" t="s">
        <v>648</v>
      </c>
      <c r="C279" s="26"/>
      <c r="D279" s="26"/>
      <c r="E279" s="26"/>
      <c r="F279" s="26" t="s">
        <v>605</v>
      </c>
      <c r="G279" s="25" t="s">
        <v>1222</v>
      </c>
      <c r="H279" s="31">
        <f t="shared" si="4"/>
        <v>173992.14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4"/>
      <c r="X279" s="24"/>
    </row>
    <row r="280" spans="1:24" ht="13.15" customHeight="1">
      <c r="A280" s="26" t="s">
        <v>312</v>
      </c>
      <c r="B280" s="26" t="s">
        <v>646</v>
      </c>
      <c r="C280" s="26"/>
      <c r="D280" s="26"/>
      <c r="E280" s="26"/>
      <c r="F280" s="26" t="s">
        <v>605</v>
      </c>
      <c r="G280" s="25" t="s">
        <v>1221</v>
      </c>
      <c r="H280" s="31">
        <f t="shared" si="4"/>
        <v>111215.34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4"/>
      <c r="X280" s="24"/>
    </row>
    <row r="281" spans="1:24" ht="13.15" customHeight="1">
      <c r="A281" s="26" t="s">
        <v>317</v>
      </c>
      <c r="B281" s="26" t="s">
        <v>644</v>
      </c>
      <c r="C281" s="26"/>
      <c r="D281" s="26"/>
      <c r="E281" s="26"/>
      <c r="F281" s="26" t="s">
        <v>605</v>
      </c>
      <c r="G281" s="25" t="s">
        <v>1220</v>
      </c>
      <c r="H281" s="31">
        <f t="shared" si="4"/>
        <v>392541.15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4"/>
      <c r="X281" s="24"/>
    </row>
    <row r="282" spans="1:24" ht="13.15" customHeight="1">
      <c r="A282" s="26" t="s">
        <v>313</v>
      </c>
      <c r="B282" s="26" t="s">
        <v>642</v>
      </c>
      <c r="C282" s="26"/>
      <c r="D282" s="26"/>
      <c r="E282" s="26"/>
      <c r="F282" s="26" t="s">
        <v>605</v>
      </c>
      <c r="G282" s="25" t="s">
        <v>1219</v>
      </c>
      <c r="H282" s="31">
        <f t="shared" si="4"/>
        <v>233889.79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4"/>
      <c r="X282" s="24"/>
    </row>
    <row r="283" spans="1:24" ht="13.15" customHeight="1">
      <c r="A283" s="26" t="s">
        <v>314</v>
      </c>
      <c r="B283" s="26" t="s">
        <v>640</v>
      </c>
      <c r="C283" s="26"/>
      <c r="D283" s="26"/>
      <c r="E283" s="26"/>
      <c r="F283" s="26" t="s">
        <v>605</v>
      </c>
      <c r="G283" s="25" t="s">
        <v>1218</v>
      </c>
      <c r="H283" s="31">
        <f t="shared" si="4"/>
        <v>430950.56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4"/>
      <c r="X283" s="24"/>
    </row>
    <row r="284" spans="1:24" ht="13.15" customHeight="1">
      <c r="A284" s="26" t="s">
        <v>315</v>
      </c>
      <c r="B284" s="26" t="s">
        <v>638</v>
      </c>
      <c r="C284" s="26"/>
      <c r="D284" s="26"/>
      <c r="E284" s="26"/>
      <c r="F284" s="26" t="s">
        <v>605</v>
      </c>
      <c r="G284" s="25" t="s">
        <v>1217</v>
      </c>
      <c r="H284" s="31">
        <f t="shared" si="4"/>
        <v>382163.31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4"/>
      <c r="X284" s="24"/>
    </row>
    <row r="285" spans="1:24" ht="13.15" customHeight="1">
      <c r="A285" s="26" t="s">
        <v>318</v>
      </c>
      <c r="B285" s="26" t="s">
        <v>636</v>
      </c>
      <c r="C285" s="26"/>
      <c r="D285" s="26"/>
      <c r="E285" s="26"/>
      <c r="F285" s="26" t="s">
        <v>605</v>
      </c>
      <c r="G285" s="25" t="s">
        <v>1216</v>
      </c>
      <c r="H285" s="31">
        <f t="shared" si="4"/>
        <v>549598.26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4"/>
      <c r="X285" s="24"/>
    </row>
    <row r="286" spans="1:24" ht="13.15" customHeight="1">
      <c r="A286" s="26" t="s">
        <v>323</v>
      </c>
      <c r="B286" s="26" t="s">
        <v>634</v>
      </c>
      <c r="C286" s="26"/>
      <c r="D286" s="26"/>
      <c r="E286" s="26"/>
      <c r="F286" s="26" t="s">
        <v>605</v>
      </c>
      <c r="G286" s="25" t="s">
        <v>1215</v>
      </c>
      <c r="H286" s="31">
        <f t="shared" si="4"/>
        <v>925245.28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4"/>
      <c r="X286" s="24"/>
    </row>
    <row r="287" spans="1:24" ht="13.15" customHeight="1">
      <c r="A287" s="26" t="s">
        <v>319</v>
      </c>
      <c r="B287" s="26" t="s">
        <v>632</v>
      </c>
      <c r="C287" s="26"/>
      <c r="D287" s="26"/>
      <c r="E287" s="26"/>
      <c r="F287" s="26" t="s">
        <v>605</v>
      </c>
      <c r="G287" s="25" t="s">
        <v>1214</v>
      </c>
      <c r="H287" s="31">
        <f t="shared" si="4"/>
        <v>3031646.14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4"/>
      <c r="X287" s="24"/>
    </row>
    <row r="288" spans="1:24" ht="13.15" customHeight="1">
      <c r="A288" s="26" t="s">
        <v>320</v>
      </c>
      <c r="B288" s="26" t="s">
        <v>630</v>
      </c>
      <c r="C288" s="26"/>
      <c r="D288" s="26"/>
      <c r="E288" s="26"/>
      <c r="F288" s="26" t="s">
        <v>605</v>
      </c>
      <c r="G288" s="25" t="s">
        <v>1213</v>
      </c>
      <c r="H288" s="31">
        <f t="shared" si="4"/>
        <v>15451533.880000001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4"/>
      <c r="X288" s="24"/>
    </row>
    <row r="289" spans="1:24" ht="13.15" customHeight="1">
      <c r="A289" s="26" t="s">
        <v>324</v>
      </c>
      <c r="B289" s="26" t="s">
        <v>628</v>
      </c>
      <c r="C289" s="26"/>
      <c r="D289" s="26"/>
      <c r="E289" s="26"/>
      <c r="F289" s="26" t="s">
        <v>605</v>
      </c>
      <c r="G289" s="25" t="s">
        <v>1212</v>
      </c>
      <c r="H289" s="31">
        <f t="shared" si="4"/>
        <v>4293669.87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4"/>
      <c r="X289" s="24"/>
    </row>
    <row r="290" spans="1:24" ht="13.15" customHeight="1">
      <c r="A290" s="26" t="s">
        <v>331</v>
      </c>
      <c r="B290" s="26" t="s">
        <v>626</v>
      </c>
      <c r="C290" s="26"/>
      <c r="D290" s="26"/>
      <c r="E290" s="26"/>
      <c r="F290" s="26" t="s">
        <v>605</v>
      </c>
      <c r="G290" s="25" t="s">
        <v>1211</v>
      </c>
      <c r="H290" s="31">
        <f t="shared" si="4"/>
        <v>3690705.87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4"/>
      <c r="X290" s="24"/>
    </row>
    <row r="291" spans="1:24" ht="13.15" customHeight="1">
      <c r="A291" s="26" t="s">
        <v>321</v>
      </c>
      <c r="B291" s="26" t="s">
        <v>624</v>
      </c>
      <c r="C291" s="26"/>
      <c r="D291" s="26"/>
      <c r="E291" s="26"/>
      <c r="F291" s="26" t="s">
        <v>605</v>
      </c>
      <c r="G291" s="25" t="s">
        <v>1210</v>
      </c>
      <c r="H291" s="31">
        <f t="shared" si="4"/>
        <v>406861.68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4"/>
      <c r="X291" s="24"/>
    </row>
    <row r="292" spans="1:24" ht="13.15" customHeight="1">
      <c r="A292" s="26" t="s">
        <v>325</v>
      </c>
      <c r="B292" s="26" t="s">
        <v>622</v>
      </c>
      <c r="C292" s="26"/>
      <c r="D292" s="26"/>
      <c r="E292" s="26"/>
      <c r="F292" s="26" t="s">
        <v>605</v>
      </c>
      <c r="G292" s="25" t="s">
        <v>1209</v>
      </c>
      <c r="H292" s="31">
        <f t="shared" si="4"/>
        <v>1896494.46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4"/>
      <c r="X292" s="24"/>
    </row>
    <row r="293" spans="1:24" ht="13.15" customHeight="1">
      <c r="A293" s="26" t="s">
        <v>322</v>
      </c>
      <c r="B293" s="26" t="s">
        <v>620</v>
      </c>
      <c r="C293" s="26"/>
      <c r="D293" s="26"/>
      <c r="E293" s="26"/>
      <c r="F293" s="26" t="s">
        <v>605</v>
      </c>
      <c r="G293" s="25" t="s">
        <v>1208</v>
      </c>
      <c r="H293" s="31">
        <f t="shared" si="4"/>
        <v>3226240.28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4"/>
      <c r="X293" s="24"/>
    </row>
    <row r="294" spans="1:24" ht="13.15" customHeight="1">
      <c r="A294" s="26" t="s">
        <v>56</v>
      </c>
      <c r="B294" s="26" t="s">
        <v>618</v>
      </c>
      <c r="C294" s="26"/>
      <c r="D294" s="26"/>
      <c r="E294" s="26"/>
      <c r="F294" s="26" t="s">
        <v>605</v>
      </c>
      <c r="G294" s="25" t="s">
        <v>1207</v>
      </c>
      <c r="H294" s="31">
        <f t="shared" si="4"/>
        <v>1415285.9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4"/>
      <c r="X294" s="24"/>
    </row>
    <row r="295" spans="1:24" ht="13.15" customHeight="1">
      <c r="A295" s="26" t="s">
        <v>332</v>
      </c>
      <c r="B295" s="26" t="s">
        <v>616</v>
      </c>
      <c r="C295" s="26"/>
      <c r="D295" s="26"/>
      <c r="E295" s="26"/>
      <c r="F295" s="26" t="s">
        <v>605</v>
      </c>
      <c r="G295" s="25" t="s">
        <v>1206</v>
      </c>
      <c r="H295" s="31">
        <f t="shared" si="4"/>
        <v>1248535.3700000001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4"/>
      <c r="X295" s="24"/>
    </row>
    <row r="296" spans="1:24" ht="13.15" customHeight="1">
      <c r="A296" s="26" t="s">
        <v>326</v>
      </c>
      <c r="B296" s="26" t="s">
        <v>614</v>
      </c>
      <c r="C296" s="26"/>
      <c r="D296" s="26"/>
      <c r="E296" s="26"/>
      <c r="F296" s="26" t="s">
        <v>605</v>
      </c>
      <c r="G296" s="25" t="s">
        <v>1205</v>
      </c>
      <c r="H296" s="31">
        <f t="shared" si="4"/>
        <v>734588.6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4"/>
      <c r="X296" s="24"/>
    </row>
    <row r="297" spans="1:24" ht="13.15" customHeight="1">
      <c r="A297" s="26" t="s">
        <v>327</v>
      </c>
      <c r="B297" s="26" t="s">
        <v>612</v>
      </c>
      <c r="C297" s="26"/>
      <c r="D297" s="26"/>
      <c r="E297" s="26"/>
      <c r="F297" s="26" t="s">
        <v>605</v>
      </c>
      <c r="G297" s="25" t="s">
        <v>1204</v>
      </c>
      <c r="H297" s="31">
        <f t="shared" si="4"/>
        <v>1213576.81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4"/>
      <c r="X297" s="24"/>
    </row>
    <row r="298" spans="1:24" ht="13.15" customHeight="1">
      <c r="A298" s="26" t="s">
        <v>328</v>
      </c>
      <c r="B298" s="26" t="s">
        <v>610</v>
      </c>
      <c r="C298" s="26"/>
      <c r="D298" s="26"/>
      <c r="E298" s="26"/>
      <c r="F298" s="26" t="s">
        <v>605</v>
      </c>
      <c r="G298" s="25" t="s">
        <v>1203</v>
      </c>
      <c r="H298" s="31">
        <f t="shared" si="4"/>
        <v>1439690.82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4"/>
      <c r="X298" s="24"/>
    </row>
    <row r="299" spans="1:24" ht="13.15" customHeight="1">
      <c r="A299" s="26" t="s">
        <v>329</v>
      </c>
      <c r="B299" s="26" t="s">
        <v>608</v>
      </c>
      <c r="C299" s="26"/>
      <c r="D299" s="26"/>
      <c r="E299" s="26"/>
      <c r="F299" s="26" t="s">
        <v>605</v>
      </c>
      <c r="G299" s="25" t="s">
        <v>1202</v>
      </c>
      <c r="H299" s="31">
        <f t="shared" si="4"/>
        <v>6438780.79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4"/>
      <c r="X299" s="24"/>
    </row>
    <row r="300" spans="1:24" ht="13.15" customHeight="1">
      <c r="A300" s="26" t="s">
        <v>330</v>
      </c>
      <c r="B300" s="26" t="s">
        <v>606</v>
      </c>
      <c r="C300" s="26"/>
      <c r="D300" s="26"/>
      <c r="E300" s="26"/>
      <c r="F300" s="26" t="s">
        <v>605</v>
      </c>
      <c r="G300" s="25" t="s">
        <v>1201</v>
      </c>
      <c r="H300" s="31">
        <f t="shared" si="4"/>
        <v>288222.88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4"/>
      <c r="X300" s="24"/>
    </row>
    <row r="301" spans="1:24">
      <c r="A301" s="26"/>
      <c r="B301" s="26"/>
      <c r="C301" s="26"/>
      <c r="D301" s="26"/>
      <c r="E301" s="26"/>
      <c r="F301" s="26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4"/>
      <c r="X301" s="24"/>
    </row>
    <row r="302" spans="1:24" ht="13.15" customHeight="1">
      <c r="A302" s="26"/>
      <c r="B302" s="26"/>
      <c r="C302" s="26"/>
      <c r="D302" s="26"/>
      <c r="E302" s="26"/>
      <c r="F302" s="26" t="s">
        <v>603</v>
      </c>
      <c r="G302" s="25" t="s">
        <v>1200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4"/>
      <c r="X302" s="24"/>
    </row>
    <row r="304" spans="1:24">
      <c r="G304" s="23">
        <f>SUM(G6:G300)</f>
        <v>0</v>
      </c>
      <c r="H304" s="23">
        <f>SUM(H6:H300)</f>
        <v>2403881037.5000005</v>
      </c>
    </row>
  </sheetData>
  <pageMargins left="0.1" right="0.1" top="0.1" bottom="0.35" header="0.1" footer="0.1"/>
  <pageSetup orientation="landscape" horizontalDpi="0" verticalDpi="0"/>
  <headerFooter alignWithMargins="0">
    <oddFooter>&amp;L&amp;"Courier New"&amp;8.5 Form F-197 &amp;C&amp;"Courier New"&amp;8.5 Page &amp;P of 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2023 Report by County</vt:lpstr>
      <vt:lpstr>1061(2023)</vt:lpstr>
      <vt:lpstr>December</vt:lpstr>
      <vt:lpstr>August</vt:lpstr>
      <vt:lpstr>'1061(2023)'!Print_Area</vt:lpstr>
      <vt:lpstr>'1061(2023)'!Print_Titles</vt:lpstr>
      <vt:lpstr>August!Print_Titles</vt:lpstr>
      <vt:lpstr>December!Print_Titles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1061 Report</dc:title>
  <dc:creator>Melissa Jarmon</dc:creator>
  <cp:keywords>2023 Levy;1061;2023 Election Year</cp:keywords>
  <cp:lastModifiedBy>Mike Sando</cp:lastModifiedBy>
  <cp:lastPrinted>2023-04-05T15:22:59Z</cp:lastPrinted>
  <dcterms:created xsi:type="dcterms:W3CDTF">2003-05-09T20:40:41Z</dcterms:created>
  <dcterms:modified xsi:type="dcterms:W3CDTF">2023-12-22T21:49:59Z</dcterms:modified>
</cp:coreProperties>
</file>