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se.otto\Desktop\New folder\"/>
    </mc:Choice>
  </mc:AlternateContent>
  <xr:revisionPtr revIDLastSave="0" documentId="13_ncr:1_{C5B871A7-3095-4C10-93C5-A47278802E4F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Instructions" sheetId="4" r:id="rId1"/>
    <sheet name="Simulator" sheetId="3" r:id="rId2"/>
    <sheet name="Calculator" sheetId="1" state="hidden" r:id="rId3"/>
    <sheet name="Statewide Data" sheetId="7" r:id="rId4"/>
    <sheet name="District Data" sheetId="8" r:id="rId5"/>
  </sheets>
  <definedNames>
    <definedName name="_xlnm._FilterDatabase" localSheetId="3" hidden="1">'Statewide Data'!#REF!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J19" i="3"/>
  <c r="J8" i="3" s="1"/>
  <c r="C5" i="1" l="1"/>
  <c r="E18" i="1" l="1"/>
  <c r="E38" i="1"/>
  <c r="E32" i="1"/>
  <c r="C35" i="3"/>
  <c r="E26" i="1"/>
  <c r="E28" i="1" s="1"/>
  <c r="E24" i="1"/>
  <c r="C34" i="3"/>
  <c r="C28" i="3"/>
  <c r="C26" i="3"/>
  <c r="C20" i="3"/>
  <c r="C18" i="3"/>
  <c r="C14" i="3"/>
  <c r="G21" i="3"/>
  <c r="G10" i="3" s="1"/>
  <c r="G19" i="3"/>
  <c r="C1" i="3"/>
  <c r="C6" i="1"/>
  <c r="E6" i="1" s="1"/>
  <c r="C8" i="1"/>
  <c r="E8" i="1" s="1"/>
  <c r="C7" i="1"/>
  <c r="E7" i="1" s="1"/>
  <c r="E5" i="1"/>
  <c r="C3" i="1" l="1"/>
  <c r="E3" i="1" s="1"/>
  <c r="C4" i="1"/>
  <c r="E4" i="1" s="1"/>
  <c r="C22" i="3"/>
  <c r="C2" i="1"/>
  <c r="E2" i="1" s="1"/>
  <c r="E10" i="1" l="1"/>
  <c r="E14" i="1" s="1"/>
  <c r="B3" i="3"/>
  <c r="E34" i="1"/>
  <c r="E16" i="1" l="1"/>
  <c r="E36" i="1" l="1"/>
  <c r="E40" i="1" s="1"/>
  <c r="E42" i="1" s="1"/>
  <c r="E44" i="1" s="1"/>
  <c r="C10" i="3" s="1"/>
  <c r="C6" i="3"/>
  <c r="E20" i="1"/>
  <c r="E30" i="1" s="1"/>
  <c r="C8" i="3" l="1"/>
  <c r="C12" i="3" s="1"/>
  <c r="C16" i="3" s="1"/>
  <c r="C24" i="3" s="1"/>
  <c r="C30" i="3" s="1"/>
</calcChain>
</file>

<file path=xl/sharedStrings.xml><?xml version="1.0" encoding="utf-8"?>
<sst xmlns="http://schemas.openxmlformats.org/spreadsheetml/2006/main" count="424" uniqueCount="392">
  <si>
    <t>STARS Funding Simulator Instructions (2023-24 Coefficients)</t>
  </si>
  <si>
    <t xml:space="preserve">STARS Funding Simulator Instructions </t>
  </si>
  <si>
    <t>The STARS Funding simulator can be used to estimate the impact on a district's transportation allocation from changes in ridership or destinations.</t>
  </si>
  <si>
    <t>Care should be taken using this estimate due to changes in the formula coefficients from year to year.</t>
  </si>
  <si>
    <t>After the coefficients are calculated by OSPI, a workbook will be provided for that school year.</t>
  </si>
  <si>
    <t>Initial Set up</t>
  </si>
  <si>
    <t>On the "Statewide Data" worksheet, use the drop down list in cell A1 to select the district.</t>
  </si>
  <si>
    <t>Select the entire row by clicking on the Row Index number to the left of cell A2, and select copy.</t>
  </si>
  <si>
    <t>(The Statewide Data default district is Aberdeen.  Other districts should clear the check mark in Aberdeen and select their district name.)</t>
  </si>
  <si>
    <t>Move to the "District Data" worksheet, click on cell A2, and paste.</t>
  </si>
  <si>
    <t>Move to the "Simulator" worksheet and verify the expected district name is in Cell C1.</t>
  </si>
  <si>
    <t>The student counts and destinations in the "Working Set Data" are linked by formula to the cells in reference data set.</t>
  </si>
  <si>
    <t xml:space="preserve">Manually changing the working set while using the simulator to evaluate a scenario will overwrite the formula. </t>
  </si>
  <si>
    <t>To return the data to the original values, either manually enter the data from the reference set, or re-enter the original formula.</t>
  </si>
  <si>
    <t>Cell B3 provides a check to verify all the student counts and destinations in the working data set are equal to the reference data set.</t>
  </si>
  <si>
    <t>To verify that your calculated allocation values are approximately correct, compare with the district 2019-20 1026A.</t>
  </si>
  <si>
    <t>District 1026A reports are available on the OSPI Student Transportation website at:</t>
  </si>
  <si>
    <t>Student Transportation STARS web page</t>
  </si>
  <si>
    <t>Select "STARS Funding Reports", then select the district using the drop down list under the "Operations Allocation Detail Report 1026A" section.</t>
  </si>
  <si>
    <t>The labels for the values on the "Results" section match the corresponding Line Numbers on the 1026A.</t>
  </si>
  <si>
    <t>Districts may find their result for the expected allocation differs from the 2019-20 1026A value.</t>
  </si>
  <si>
    <t>If the amount of variation seems excessive (greater than $100), please contact your regional transportation coordinator.</t>
  </si>
  <si>
    <t>Directions to use the simulator for scenarios:</t>
  </si>
  <si>
    <t>The "Starting Point Allocation" in cell C34 provides the starting point and is locked.</t>
  </si>
  <si>
    <t>Enter the change in student counts or destinations in the working set and compare the funding results.</t>
  </si>
  <si>
    <t>The "Results from Simulation" section below the results area is provided as an unlocked area for notes during simulations.</t>
  </si>
  <si>
    <t>This workbook is locked to avoid unintention changes to reference data or formulas … but there is no password required to unlock.</t>
  </si>
  <si>
    <t>The calculations are done in a hidden worksheet "Calculator". It is also not locked.</t>
  </si>
  <si>
    <t xml:space="preserve">School District:  </t>
  </si>
  <si>
    <t>2023-24 SY Allocation</t>
  </si>
  <si>
    <t xml:space="preserve">  Working Data Set</t>
  </si>
  <si>
    <t>A.6. Calculated Expected Allocation</t>
  </si>
  <si>
    <t xml:space="preserve">       Yellow cells are for data entry during simulation.</t>
  </si>
  <si>
    <t>2023-24 Annual Data</t>
  </si>
  <si>
    <t>Alternate System Subtotal (B.1. through B.4.)</t>
  </si>
  <si>
    <t>Basic Program Count</t>
  </si>
  <si>
    <t>Special Program Counts</t>
  </si>
  <si>
    <t>B.5. Other Funding (NA in 2015-16)</t>
  </si>
  <si>
    <t>Destinations</t>
  </si>
  <si>
    <t>B.6. Alternate System Total</t>
  </si>
  <si>
    <t xml:space="preserve">Student counts are combined AM+PM counts. Example: adding one additional student would increase </t>
  </si>
  <si>
    <t>C.2. Adjustment: Car Mileage Reinbursement</t>
  </si>
  <si>
    <t>student count by 2, if that student rides to and from school.</t>
  </si>
  <si>
    <t>D.1. Adjusted Allocation</t>
  </si>
  <si>
    <t>Reference Data Set (Locked)</t>
  </si>
  <si>
    <t>Reference set provided to restore the working set</t>
  </si>
  <si>
    <t>D.2. Corrected Prior Year Expenditures</t>
  </si>
  <si>
    <t>D.3. Federal Restricted Rate Indirectes</t>
  </si>
  <si>
    <t>D.4. Adjusted Prior Year Expenditures</t>
  </si>
  <si>
    <t>D.5. Lesser of (D.1.) or (D.4.)</t>
  </si>
  <si>
    <t>D.6. Legislative Salary Adjustment</t>
  </si>
  <si>
    <t>D.7. Legislative Benefits Adjustment</t>
  </si>
  <si>
    <t xml:space="preserve">D.8. Actual Allocation Amount                     </t>
  </si>
  <si>
    <t>(D.5. plus (D.6.+D.7.)</t>
  </si>
  <si>
    <t xml:space="preserve">                                 Results</t>
  </si>
  <si>
    <t>Starting Point Allocation</t>
  </si>
  <si>
    <t xml:space="preserve">Starting Point Alternate Funding System Total </t>
  </si>
  <si>
    <t>Basic Program Riders</t>
  </si>
  <si>
    <t>Special Program Riders</t>
  </si>
  <si>
    <t>Average Distance</t>
  </si>
  <si>
    <t>Land Area</t>
  </si>
  <si>
    <t>Non-High District Providing Transportation (yes = 1)</t>
  </si>
  <si>
    <t>Non-High District Not Providing Transportation (yes = 1)</t>
  </si>
  <si>
    <t>Sum of Calculated Values</t>
  </si>
  <si>
    <t>Expected Allocation Constant Value</t>
  </si>
  <si>
    <t>Expected Allocation Value</t>
  </si>
  <si>
    <t>Expected Allocation</t>
  </si>
  <si>
    <t>Car Mile Reimbursement</t>
  </si>
  <si>
    <t>Expected allocation + Car Mileage</t>
  </si>
  <si>
    <t>Average District Funding Level</t>
  </si>
  <si>
    <t>Alternate System Eligible (yes=1)</t>
  </si>
  <si>
    <t>Corrected expenditures</t>
  </si>
  <si>
    <t>Alternate system target allocation</t>
  </si>
  <si>
    <t>Alternate system amount</t>
  </si>
  <si>
    <t>$558K district (yes=1)</t>
  </si>
  <si>
    <t>Has data changed? (yes=1)</t>
  </si>
  <si>
    <t>Change in expected allocation</t>
  </si>
  <si>
    <t>Original Other Funding</t>
  </si>
  <si>
    <t>Reduction in Other Funding</t>
  </si>
  <si>
    <t>Adjust to positive value</t>
  </si>
  <si>
    <t>Limit to zero</t>
  </si>
  <si>
    <t>District Name</t>
  </si>
  <si>
    <t>Land_Area_DLA_</t>
  </si>
  <si>
    <t>Roadway_Miles_TRM_</t>
  </si>
  <si>
    <t>Average_Distance_AAD_</t>
  </si>
  <si>
    <t>Midday_Route_KRN_</t>
  </si>
  <si>
    <t>Destinations_AND_</t>
  </si>
  <si>
    <t>Basic_Program_CBPC_</t>
  </si>
  <si>
    <t>Special_Program_CSPC_</t>
  </si>
  <si>
    <t>Non_High_Yes_NHY_</t>
  </si>
  <si>
    <t>Non_High_No_NHN_</t>
  </si>
  <si>
    <t>Sum_of_Calculated_Values_SCV_</t>
  </si>
  <si>
    <t>Calculated_Expected_Allocation_EXAL_</t>
  </si>
  <si>
    <t>Adjustment_Non_High_AFNH_</t>
  </si>
  <si>
    <t>Adjustment_Low_Ridership_AFLE_</t>
  </si>
  <si>
    <t>Adjustment_Trans_Co_op_AFTC_</t>
  </si>
  <si>
    <t>Adjustment_ESD_AFET_</t>
  </si>
  <si>
    <t>Adjustment_Other_AFO_</t>
  </si>
  <si>
    <t>Alt_Calendar_Modifier_ACPA_</t>
  </si>
  <si>
    <t>Adjustment_Car_Mileage_CMA_</t>
  </si>
  <si>
    <t>Adjustment_Allocation_ADAL_</t>
  </si>
  <si>
    <t>Correct_Prior_Year_Exp_PYE_</t>
  </si>
  <si>
    <t>Federal_Indirects_FRR_</t>
  </si>
  <si>
    <t>Adjusted_Prior_Year_Exp_APYE_</t>
  </si>
  <si>
    <t>ID_ACAL_</t>
  </si>
  <si>
    <t>Adjustment_Legislative_Salary_LSA_</t>
  </si>
  <si>
    <t>Adjustment_Legislative_Benefit_LBA_</t>
  </si>
  <si>
    <t>Actual_Allocation_Amount_ALLOC_</t>
  </si>
  <si>
    <t>Aberdeen School District</t>
  </si>
  <si>
    <t>Adna School District</t>
  </si>
  <si>
    <t>Almira School District</t>
  </si>
  <si>
    <t>Anacortes School District</t>
  </si>
  <si>
    <t>Arlington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</si>
  <si>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</si>
  <si>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</si>
  <si>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</si>
  <si>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</si>
  <si>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</si>
  <si>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</si>
  <si>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Benge School District</t>
  </si>
  <si>
    <t>Bethel School District</t>
  </si>
  <si>
    <t>Bickleton School District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</si>
  <si>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</si>
  <si>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</si>
  <si>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</si>
  <si>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</si>
  <si>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</si>
  <si>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</si>
  <si>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</si>
  <si>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</si>
  <si>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</si>
  <si>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</si>
  <si>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</si>
  <si>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</si>
  <si>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</si>
  <si>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</si>
  <si>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</si>
  <si>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</si>
  <si>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</si>
  <si>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</si>
  <si>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</si>
  <si>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</si>
  <si>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</si>
  <si>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Clarkston School District</t>
  </si>
  <si>
    <t>Cle Elum-Roslyn School District</t>
  </si>
  <si>
    <t>Clover Park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</si>
  <si>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</si>
  <si>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</si>
  <si>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</si>
  <si>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</si>
  <si>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</si>
  <si>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</si>
  <si>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</si>
  <si>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</si>
  <si>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</si>
  <si>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</si>
  <si>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</si>
  <si>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</si>
  <si>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</si>
  <si>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</si>
  <si>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</si>
  <si>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</si>
  <si>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</si>
  <si>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Dayton School District</t>
  </si>
  <si>
    <t>Deer Park School District</t>
  </si>
  <si>
    <t>Dieringer School District</t>
  </si>
  <si>
    <t>Dixie School District</t>
  </si>
  <si>
    <t>East Valley School District (Spokane)</t>
  </si>
  <si>
    <t>East Valley School District (Yakima)</t>
  </si>
  <si>
    <t>Eastmont School District</t>
  </si>
  <si>
    <t>Easton School District</t>
  </si>
  <si>
    <t>Eatonville School District</t>
  </si>
  <si>
    <t>Edmonds School District</t>
  </si>
  <si>
    <t>Educational Service District 105</t>
  </si>
  <si>
    <t>Educational Service District 112</t>
  </si>
  <si>
    <t>Educational Service District 113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</si>
  <si>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</si>
  <si>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</si>
  <si>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</si>
  <si>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</si>
  <si>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</si>
  <si>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</si>
  <si>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Evaline School District</t>
  </si>
  <si>
    <t>Everett School District</t>
  </si>
  <si>
    <t>Evergreen School District (Clark)</t>
  </si>
  <si>
    <t>Federal Way School District</t>
  </si>
  <si>
    <t>Ferndale School District</t>
  </si>
  <si>
    <t>Fife School District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</si>
  <si>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</si>
  <si>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</si>
  <si>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</si>
  <si>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</si>
  <si>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</si>
  <si>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</si>
  <si>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</si>
  <si>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</si>
  <si>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</si>
  <si>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</si>
  <si>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</si>
  <si>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</si>
  <si>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</si>
  <si>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</si>
  <si>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</si>
  <si>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</si>
  <si>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</si>
  <si>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Hockinson School District</t>
  </si>
  <si>
    <t>Hood Canal School District</t>
  </si>
  <si>
    <t>Hoquiam School District</t>
  </si>
  <si>
    <t>Index School District</t>
  </si>
  <si>
    <t>Issaquah School District</t>
  </si>
  <si>
    <t>Kahlotus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</si>
  <si>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</si>
  <si>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</si>
  <si>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</si>
  <si>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</si>
  <si>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</si>
  <si>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Kiona-Benton City School District</t>
  </si>
  <si>
    <t>Kittitas School District</t>
  </si>
  <si>
    <t>LaConner School District</t>
  </si>
  <si>
    <t>LaCrosse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</si>
  <si>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</si>
  <si>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</si>
  <si>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</si>
  <si>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</si>
  <si>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</si>
  <si>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</si>
  <si>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</si>
  <si>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Lind School District</t>
  </si>
  <si>
    <t>Longview School District</t>
  </si>
  <si>
    <t>Lopez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</si>
  <si>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</si>
  <si>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</si>
  <si>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</si>
  <si>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</si>
  <si>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</si>
  <si>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</si>
  <si>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</si>
  <si>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</si>
  <si>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</si>
  <si>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</si>
  <si>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</si>
  <si>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</si>
  <si>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</si>
  <si>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</si>
  <si>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</si>
  <si>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</si>
  <si>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</si>
  <si>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</si>
  <si>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</si>
  <si>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</si>
  <si>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</si>
  <si>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</si>
  <si>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</si>
  <si>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</si>
  <si>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</si>
  <si>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</si>
  <si>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</si>
  <si>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</si>
  <si>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</si>
  <si>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</si>
  <si>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</si>
  <si>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</si>
  <si>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</si>
  <si>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</si>
  <si>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</si>
  <si>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</si>
  <si>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</si>
  <si>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</si>
  <si>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</si>
  <si>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</si>
  <si>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</si>
  <si>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</si>
  <si>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</si>
  <si>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</si>
  <si>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</si>
  <si>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</si>
  <si>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</si>
  <si>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</si>
  <si>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</si>
  <si>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</si>
  <si>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</si>
  <si>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</si>
  <si>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</si>
  <si>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</si>
  <si>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</si>
  <si>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</si>
  <si>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</si>
  <si>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Palisades School District</t>
  </si>
  <si>
    <t>Pasco School District</t>
  </si>
  <si>
    <t>Pateros School District</t>
  </si>
  <si>
    <t>Paterson School District</t>
  </si>
  <si>
    <t>Pe Ell School District</t>
  </si>
  <si>
    <t>Peninsula School District</t>
  </si>
  <si>
    <t>Pioneer School District</t>
  </si>
  <si>
    <t>Pomeroy School District</t>
  </si>
  <si>
    <t>Port Angeles School District</t>
  </si>
  <si>
    <t>Port Townsend School District</t>
  </si>
  <si>
    <t>Prescott School District</t>
  </si>
  <si>
    <t>Prosser School District</t>
  </si>
  <si>
    <t>Puget Sound Educational Service District 121</t>
  </si>
  <si>
    <t>Pullman School District</t>
  </si>
  <si>
    <t>Puyallup School District</t>
  </si>
  <si>
    <t>Queets-Clearwater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</si>
  <si>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</si>
  <si>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</si>
  <si>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</si>
  <si>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</si>
  <si>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</si>
  <si>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</si>
  <si>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Renton School District</t>
  </si>
  <si>
    <t>Republic School District</t>
  </si>
  <si>
    <t>Richland School District</t>
  </si>
  <si>
    <t>Riverside School District</t>
  </si>
  <si>
    <t>Riverview School District</t>
  </si>
  <si>
    <t>Rochester School District</t>
  </si>
  <si>
    <t>Roosevelt School District</t>
  </si>
  <si>
    <t>Rosalia School District</t>
  </si>
  <si>
    <t>Royal School District</t>
  </si>
  <si>
    <t>San Juan Island School District</t>
  </si>
  <si>
    <t>Seattle Public Schools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</si>
  <si>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</si>
  <si>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</si>
  <si>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</si>
  <si>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</si>
  <si>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</si>
  <si>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</si>
  <si>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</si>
  <si>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</si>
  <si>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</si>
  <si>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</si>
  <si>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</si>
  <si>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</si>
  <si>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</si>
  <si>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</si>
  <si>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</si>
  <si>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School District</t>
  </si>
  <si>
    <t>Sprague School District</t>
  </si>
  <si>
    <t>St. John School District</t>
  </si>
  <si>
    <t>Stanwood-Camano School District</t>
  </si>
  <si>
    <t>Star School District</t>
  </si>
  <si>
    <t>Starbuck School District</t>
  </si>
  <si>
    <t>Steilacoom Hist. School District</t>
  </si>
  <si>
    <t>Steptoe School District</t>
  </si>
  <si>
    <t>Stevenson-Carson School District</t>
  </si>
  <si>
    <t>Sultan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</si>
  <si>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</si>
  <si>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</si>
  <si>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</si>
  <si>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</si>
  <si>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</si>
  <si>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</si>
  <si>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</si>
  <si>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</si>
  <si>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</si>
  <si>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</si>
  <si>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</si>
  <si>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</si>
  <si>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</si>
  <si>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</si>
  <si>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</si>
  <si>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</si>
  <si>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</si>
  <si>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</si>
  <si>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</si>
  <si>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</si>
  <si>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</si>
  <si>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Wahkiakum School District</t>
  </si>
  <si>
    <t>Wahluke School District</t>
  </si>
  <si>
    <t>Waitsburg School District</t>
  </si>
  <si>
    <t>Walla Walla School District</t>
  </si>
  <si>
    <t>Wapato School District</t>
  </si>
  <si>
    <t>Warden School District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</si>
  <si>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</si>
  <si>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</si>
  <si>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</si>
  <si>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</si>
  <si>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</si>
  <si>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 (Spokane)</t>
  </si>
  <si>
    <t>West Valley School District (Yakima)</t>
  </si>
  <si>
    <t>White Pass School District</t>
  </si>
  <si>
    <t>White River School District</t>
  </si>
  <si>
    <t>White Salmon Valley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</si>
  <si>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</si>
  <si>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</si>
  <si>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</si>
  <si>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</si>
  <si>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</si>
  <si>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</si>
  <si>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Yakima School District</t>
  </si>
  <si>
    <t>Yelm School District</t>
  </si>
  <si>
    <t>Zillah School District</t>
  </si>
  <si>
    <t>DistrictName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</si>
</sst>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_(* #,##0_);_(* \(#,##0\);_(* &quot;-&quot;??_);_(@_)"/>
    <numFmt numFmtId="168" formatCode="_(* #,##0.000_);_(* \(#,##0.000\);_(* &quot;-&quot;??_);_(@_)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theme="1"/>
      <name val="Arial"/>
    </font>
    <font>
      <sz val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31" applyNumberFormat="0" applyAlignment="0" applyProtection="0"/>
    <xf numFmtId="0" fontId="14" fillId="28" borderId="32" applyNumberFormat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3" applyNumberFormat="0" applyFill="0" applyAlignment="0" applyProtection="0"/>
    <xf numFmtId="0" fontId="18" fillId="0" borderId="34" applyNumberFormat="0" applyFill="0" applyAlignment="0" applyProtection="0"/>
    <xf numFmtId="0" fontId="19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0" borderId="31" applyNumberFormat="0" applyAlignment="0" applyProtection="0"/>
    <xf numFmtId="0" fontId="22" fillId="0" borderId="36" applyNumberFormat="0" applyFill="0" applyAlignment="0" applyProtection="0"/>
    <xf numFmtId="0" fontId="23" fillId="31" borderId="0" applyNumberFormat="0" applyBorder="0" applyAlignment="0" applyProtection="0"/>
    <xf numFmtId="0" fontId="10" fillId="0" borderId="0"/>
    <xf numFmtId="0" fontId="9" fillId="0" borderId="0"/>
    <xf numFmtId="0" fontId="1" fillId="0" borderId="0"/>
    <xf numFmtId="0" fontId="1" fillId="0" borderId="0" applyNumberFormat="0" applyFill="0" applyBorder="0" applyAlignment="0" applyProtection="0"/>
    <xf numFmtId="0" fontId="10" fillId="32" borderId="37" applyNumberFormat="0" applyFont="0" applyAlignment="0" applyProtection="0"/>
    <xf numFmtId="0" fontId="24" fillId="27" borderId="38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9" applyNumberFormat="0" applyFill="0" applyAlignment="0" applyProtection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28" fillId="0" borderId="1" xfId="0" applyFont="1" applyBorder="1" applyAlignment="1">
      <alignment horizontal="right" vertical="top" wrapText="1" readingOrder="1"/>
    </xf>
    <xf numFmtId="0" fontId="28" fillId="0" borderId="2" xfId="0" applyFont="1" applyBorder="1" applyAlignment="1">
      <alignment horizontal="right" vertical="top" wrapText="1" readingOrder="1"/>
    </xf>
    <xf numFmtId="0" fontId="29" fillId="0" borderId="3" xfId="0" applyFont="1" applyBorder="1" applyAlignment="1">
      <alignment horizontal="left" vertical="top" wrapText="1" readingOrder="1"/>
    </xf>
    <xf numFmtId="0" fontId="29" fillId="0" borderId="4" xfId="0" applyFont="1" applyBorder="1" applyAlignment="1">
      <alignment horizontal="left" vertical="top" wrapText="1" readingOrder="1"/>
    </xf>
    <xf numFmtId="0" fontId="29" fillId="0" borderId="5" xfId="0" applyFont="1" applyBorder="1" applyAlignment="1">
      <alignment horizontal="left" vertical="top" wrapText="1" readingOrder="1"/>
    </xf>
    <xf numFmtId="0" fontId="28" fillId="0" borderId="5" xfId="0" applyFont="1" applyBorder="1" applyAlignment="1">
      <alignment horizontal="right" vertical="top" wrapText="1" readingOrder="1"/>
    </xf>
    <xf numFmtId="44" fontId="0" fillId="0" borderId="5" xfId="30" applyFont="1" applyBorder="1"/>
    <xf numFmtId="0" fontId="0" fillId="33" borderId="0" xfId="0" applyFill="1"/>
    <xf numFmtId="0" fontId="0" fillId="33" borderId="6" xfId="0" applyFill="1" applyBorder="1"/>
    <xf numFmtId="0" fontId="0" fillId="33" borderId="7" xfId="0" applyFill="1" applyBorder="1"/>
    <xf numFmtId="0" fontId="0" fillId="33" borderId="8" xfId="0" applyFill="1" applyBorder="1"/>
    <xf numFmtId="0" fontId="0" fillId="33" borderId="9" xfId="0" applyFill="1" applyBorder="1"/>
    <xf numFmtId="0" fontId="0" fillId="33" borderId="10" xfId="0" applyFill="1" applyBorder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/>
    <xf numFmtId="164" fontId="1" fillId="33" borderId="10" xfId="0" applyNumberFormat="1" applyFont="1" applyFill="1" applyBorder="1" applyAlignment="1">
      <alignment vertical="center" wrapText="1"/>
    </xf>
    <xf numFmtId="0" fontId="29" fillId="33" borderId="0" xfId="0" applyFont="1" applyFill="1" applyAlignment="1">
      <alignment horizontal="left" vertical="top" wrapText="1" readingOrder="1"/>
    </xf>
    <xf numFmtId="0" fontId="28" fillId="33" borderId="0" xfId="0" applyFont="1" applyFill="1" applyAlignment="1">
      <alignment horizontal="right" vertical="top" wrapText="1" readingOrder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/>
    <xf numFmtId="0" fontId="28" fillId="33" borderId="0" xfId="0" applyFont="1" applyFill="1" applyAlignment="1">
      <alignment horizontal="center" vertical="center" wrapText="1" readingOrder="1"/>
    </xf>
    <xf numFmtId="44" fontId="0" fillId="0" borderId="0" xfId="30" applyFont="1"/>
    <xf numFmtId="0" fontId="3" fillId="0" borderId="0" xfId="0" applyFont="1"/>
    <xf numFmtId="0" fontId="20" fillId="0" borderId="0" xfId="39"/>
    <xf numFmtId="0" fontId="29" fillId="0" borderId="14" xfId="0" applyFont="1" applyBorder="1" applyAlignment="1">
      <alignment horizontal="left" vertical="top" wrapText="1" readingOrder="1"/>
    </xf>
    <xf numFmtId="0" fontId="28" fillId="0" borderId="15" xfId="0" applyFont="1" applyBorder="1" applyAlignment="1">
      <alignment horizontal="right" vertical="top" wrapText="1" readingOrder="1"/>
    </xf>
    <xf numFmtId="1" fontId="0" fillId="0" borderId="0" xfId="0" applyNumberFormat="1"/>
    <xf numFmtId="166" fontId="28" fillId="0" borderId="1" xfId="0" applyNumberFormat="1" applyFont="1" applyBorder="1" applyAlignment="1">
      <alignment horizontal="right" vertical="top" wrapText="1" readingOrder="1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34" borderId="0" xfId="0" applyFont="1" applyFill="1"/>
    <xf numFmtId="0" fontId="0" fillId="34" borderId="0" xfId="0" applyFill="1"/>
    <xf numFmtId="0" fontId="4" fillId="0" borderId="0" xfId="0" applyFont="1"/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8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35" borderId="6" xfId="0" applyFill="1" applyBorder="1"/>
    <xf numFmtId="0" fontId="3" fillId="35" borderId="8" xfId="0" applyFont="1" applyFill="1" applyBorder="1"/>
    <xf numFmtId="0" fontId="0" fillId="35" borderId="9" xfId="0" applyFill="1" applyBorder="1"/>
    <xf numFmtId="0" fontId="0" fillId="35" borderId="10" xfId="0" applyFill="1" applyBorder="1"/>
    <xf numFmtId="0" fontId="0" fillId="35" borderId="11" xfId="0" applyFill="1" applyBorder="1"/>
    <xf numFmtId="0" fontId="0" fillId="35" borderId="13" xfId="0" applyFill="1" applyBorder="1"/>
    <xf numFmtId="0" fontId="2" fillId="0" borderId="5" xfId="0" applyFont="1" applyBorder="1"/>
    <xf numFmtId="0" fontId="2" fillId="0" borderId="21" xfId="0" applyFont="1" applyBorder="1" applyAlignment="1">
      <alignment horizontal="left"/>
    </xf>
    <xf numFmtId="0" fontId="3" fillId="0" borderId="22" xfId="0" applyFont="1" applyBorder="1"/>
    <xf numFmtId="44" fontId="3" fillId="36" borderId="22" xfId="0" applyNumberFormat="1" applyFont="1" applyFill="1" applyBorder="1"/>
    <xf numFmtId="0" fontId="0" fillId="0" borderId="0" xfId="0" applyProtection="1">
      <protection locked="0"/>
    </xf>
    <xf numFmtId="44" fontId="0" fillId="0" borderId="0" xfId="30" applyFont="1" applyBorder="1" applyProtection="1">
      <protection locked="0"/>
    </xf>
    <xf numFmtId="44" fontId="0" fillId="0" borderId="0" xfId="0" applyNumberFormat="1" applyProtection="1">
      <protection locked="0"/>
    </xf>
    <xf numFmtId="0" fontId="0" fillId="0" borderId="23" xfId="0" applyBorder="1" applyProtection="1">
      <protection locked="0"/>
    </xf>
    <xf numFmtId="0" fontId="3" fillId="0" borderId="5" xfId="0" applyFont="1" applyBorder="1"/>
    <xf numFmtId="0" fontId="3" fillId="33" borderId="0" xfId="0" applyFont="1" applyFill="1"/>
    <xf numFmtId="0" fontId="2" fillId="0" borderId="19" xfId="0" applyFont="1" applyBorder="1"/>
    <xf numFmtId="0" fontId="0" fillId="37" borderId="20" xfId="0" applyFill="1" applyBorder="1" applyProtection="1">
      <protection locked="0"/>
    </xf>
    <xf numFmtId="0" fontId="2" fillId="0" borderId="0" xfId="0" applyFont="1" applyAlignment="1">
      <alignment horizontal="center" wrapText="1"/>
    </xf>
    <xf numFmtId="44" fontId="2" fillId="0" borderId="0" xfId="30" applyFont="1" applyAlignment="1">
      <alignment horizontal="center" wrapText="1"/>
    </xf>
    <xf numFmtId="0" fontId="0" fillId="0" borderId="0" xfId="0" applyAlignment="1">
      <alignment horizontal="center" wrapText="1"/>
    </xf>
    <xf numFmtId="167" fontId="2" fillId="0" borderId="0" xfId="28" applyNumberFormat="1" applyFont="1" applyAlignment="1">
      <alignment horizontal="center" wrapText="1"/>
    </xf>
    <xf numFmtId="167" fontId="0" fillId="0" borderId="0" xfId="28" applyNumberFormat="1" applyFont="1"/>
    <xf numFmtId="43" fontId="28" fillId="0" borderId="1" xfId="28" applyFont="1" applyBorder="1" applyAlignment="1">
      <alignment horizontal="right" vertical="top" wrapText="1" readingOrder="1"/>
    </xf>
    <xf numFmtId="167" fontId="28" fillId="0" borderId="1" xfId="28" applyNumberFormat="1" applyFont="1" applyBorder="1" applyAlignment="1">
      <alignment horizontal="right" vertical="top" wrapText="1" readingOrder="1"/>
    </xf>
    <xf numFmtId="165" fontId="28" fillId="0" borderId="3" xfId="0" applyNumberFormat="1" applyFont="1" applyBorder="1" applyAlignment="1">
      <alignment horizontal="right" vertical="top" wrapText="1" readingOrder="1"/>
    </xf>
    <xf numFmtId="165" fontId="28" fillId="0" borderId="4" xfId="0" applyNumberFormat="1" applyFont="1" applyBorder="1" applyAlignment="1">
      <alignment horizontal="right" vertical="top" wrapText="1" readingOrder="1"/>
    </xf>
    <xf numFmtId="165" fontId="1" fillId="0" borderId="4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horizontal="right" vertical="top" wrapText="1" readingOrder="1"/>
    </xf>
    <xf numFmtId="166" fontId="28" fillId="0" borderId="24" xfId="0" applyNumberFormat="1" applyFont="1" applyBorder="1" applyAlignment="1">
      <alignment horizontal="right" vertical="top" wrapText="1" readingOrder="1"/>
    </xf>
    <xf numFmtId="166" fontId="28" fillId="0" borderId="25" xfId="0" applyNumberFormat="1" applyFont="1" applyBorder="1" applyAlignment="1">
      <alignment horizontal="right" vertical="top" wrapText="1" readingOrder="1"/>
    </xf>
    <xf numFmtId="166" fontId="28" fillId="0" borderId="26" xfId="0" applyNumberFormat="1" applyFont="1" applyBorder="1" applyAlignment="1">
      <alignment horizontal="right" vertical="top" wrapText="1" readingOrder="1"/>
    </xf>
    <xf numFmtId="0" fontId="28" fillId="0" borderId="5" xfId="0" applyFont="1" applyBorder="1" applyAlignment="1">
      <alignment horizontal="right" vertical="center" wrapText="1" readingOrder="1"/>
    </xf>
    <xf numFmtId="44" fontId="28" fillId="0" borderId="5" xfId="30" applyFont="1" applyBorder="1" applyAlignment="1">
      <alignment horizontal="right" vertical="top" wrapText="1" readingOrder="1"/>
    </xf>
    <xf numFmtId="44" fontId="28" fillId="0" borderId="5" xfId="0" applyNumberFormat="1" applyFont="1" applyBorder="1" applyAlignment="1">
      <alignment horizontal="right" vertical="top" wrapText="1" readingOrder="1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44" fontId="0" fillId="0" borderId="22" xfId="0" applyNumberFormat="1" applyBorder="1"/>
    <xf numFmtId="44" fontId="0" fillId="0" borderId="23" xfId="0" applyNumberFormat="1" applyBorder="1" applyProtection="1">
      <protection locked="0"/>
    </xf>
    <xf numFmtId="44" fontId="0" fillId="0" borderId="23" xfId="30" applyFont="1" applyFill="1" applyBorder="1" applyProtection="1">
      <protection locked="0"/>
    </xf>
    <xf numFmtId="44" fontId="0" fillId="0" borderId="28" xfId="30" applyFont="1" applyFill="1" applyBorder="1" applyProtection="1">
      <protection locked="0"/>
    </xf>
    <xf numFmtId="0" fontId="3" fillId="0" borderId="5" xfId="0" applyFont="1" applyBorder="1" applyAlignment="1">
      <alignment horizontal="left" vertical="top" wrapText="1"/>
    </xf>
    <xf numFmtId="167" fontId="28" fillId="0" borderId="5" xfId="28" applyNumberFormat="1" applyFont="1" applyBorder="1" applyAlignment="1">
      <alignment horizontal="right" vertical="top" wrapText="1" readingOrder="1"/>
    </xf>
    <xf numFmtId="44" fontId="0" fillId="0" borderId="29" xfId="0" applyNumberFormat="1" applyBorder="1"/>
    <xf numFmtId="44" fontId="0" fillId="0" borderId="16" xfId="0" applyNumberFormat="1" applyBorder="1"/>
    <xf numFmtId="44" fontId="1" fillId="0" borderId="16" xfId="30" applyFont="1" applyFill="1" applyBorder="1" applyProtection="1"/>
    <xf numFmtId="44" fontId="0" fillId="0" borderId="16" xfId="30" applyFont="1" applyBorder="1" applyProtection="1"/>
    <xf numFmtId="0" fontId="2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0" fillId="0" borderId="0" xfId="0" applyFont="1"/>
    <xf numFmtId="0" fontId="8" fillId="38" borderId="19" xfId="0" applyFont="1" applyFill="1" applyBorder="1" applyAlignment="1">
      <alignment horizontal="left"/>
    </xf>
    <xf numFmtId="0" fontId="8" fillId="38" borderId="30" xfId="0" applyFont="1" applyFill="1" applyBorder="1" applyAlignment="1">
      <alignment horizontal="left"/>
    </xf>
    <xf numFmtId="0" fontId="8" fillId="38" borderId="20" xfId="0" applyFont="1" applyFill="1" applyBorder="1" applyAlignment="1">
      <alignment horizontal="left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/>
      <protection locked="0"/>
    </xf>
    <xf numFmtId="0" fontId="4" fillId="33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0" xfId="0" applyBorder="1"/>
    <xf numFmtId="0" fontId="4" fillId="33" borderId="0" xfId="0" applyFont="1" applyFill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/>
    <xf numFmtId="0" fontId="0" fillId="0" borderId="11" xfId="0" applyBorder="1"/>
    <xf numFmtId="44" fontId="3" fillId="36" borderId="5" xfId="0" applyNumberFormat="1" applyFont="1" applyFill="1" applyBorder="1" applyAlignment="1">
      <alignment vertical="top"/>
    </xf>
    <xf numFmtId="0" fontId="2" fillId="0" borderId="40" xfId="0" applyFont="1" applyBorder="1" applyAlignment="1">
      <alignment horizontal="left"/>
    </xf>
    <xf numFmtId="44" fontId="3" fillId="0" borderId="0" xfId="0" applyNumberFormat="1" applyFont="1"/>
    <xf numFmtId="0" fontId="3" fillId="36" borderId="22" xfId="0" applyFont="1" applyFill="1" applyBorder="1" applyAlignment="1">
      <alignment horizontal="left" vertical="top" wrapText="1"/>
    </xf>
    <xf numFmtId="0" fontId="3" fillId="36" borderId="28" xfId="0" applyFont="1" applyFill="1" applyBorder="1" applyAlignment="1">
      <alignment horizontal="left" vertical="top" wrapText="1"/>
    </xf>
    <xf numFmtId="44" fontId="0" fillId="0" borderId="27" xfId="0" applyNumberFormat="1" applyBorder="1"/>
    <xf numFmtId="0" fontId="0" fillId="0" borderId="16" xfId="0" applyBorder="1"/>
    <xf numFmtId="0" fontId="0" fillId="0" borderId="41" xfId="0" applyBorder="1"/>
    <xf numFmtId="0" fontId="3" fillId="0" borderId="20" xfId="0" applyFont="1" applyBorder="1" applyAlignment="1">
      <alignment horizontal="center"/>
    </xf>
    <xf numFmtId="0" fontId="0" fillId="37" borderId="5" xfId="0" applyFill="1" applyBorder="1" applyProtection="1">
      <protection locked="0"/>
    </xf>
    <xf numFmtId="0" fontId="0" fillId="33" borderId="0" xfId="0" applyFill="1" applyProtection="1">
      <protection locked="0"/>
    </xf>
    <xf numFmtId="0" fontId="2" fillId="0" borderId="5" xfId="0" applyFont="1" applyBorder="1" applyProtection="1">
      <protection locked="0"/>
    </xf>
    <xf numFmtId="0" fontId="2" fillId="33" borderId="0" xfId="0" applyFont="1" applyFill="1" applyProtection="1">
      <protection locked="0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/>
    <xf numFmtId="0" fontId="31" fillId="0" borderId="0" xfId="0" applyFont="1"/>
    <xf numFmtId="0" fontId="0" fillId="35" borderId="0" xfId="0" applyFill="1" applyProtection="1">
      <protection hidden="1"/>
    </xf>
    <xf numFmtId="0" fontId="4" fillId="35" borderId="7" xfId="0" applyFont="1" applyFill="1" applyBorder="1" applyAlignment="1" applyProtection="1">
      <alignment horizontal="center" vertical="center"/>
      <protection hidden="1"/>
    </xf>
    <xf numFmtId="0" fontId="3" fillId="0" borderId="22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0" fillId="0" borderId="5" xfId="0" applyBorder="1" applyProtection="1">
      <protection hidden="1"/>
    </xf>
    <xf numFmtId="168" fontId="0" fillId="0" borderId="5" xfId="0" applyNumberFormat="1" applyBorder="1" applyProtection="1">
      <protection hidden="1"/>
    </xf>
    <xf numFmtId="0" fontId="2" fillId="35" borderId="0" xfId="0" applyFont="1" applyFill="1" applyProtection="1">
      <protection hidden="1"/>
    </xf>
    <xf numFmtId="0" fontId="0" fillId="0" borderId="20" xfId="0" applyBorder="1" applyProtection="1">
      <protection hidden="1"/>
    </xf>
    <xf numFmtId="0" fontId="0" fillId="35" borderId="12" xfId="0" applyFill="1" applyBorder="1" applyProtection="1">
      <protection hidden="1"/>
    </xf>
    <xf numFmtId="0" fontId="32" fillId="0" borderId="0" xfId="0" applyFont="1"/>
    <xf numFmtId="165" fontId="28" fillId="0" borderId="5" xfId="0" applyNumberFormat="1" applyFont="1" applyBorder="1" applyAlignment="1">
      <alignment horizontal="right" vertical="top" wrapText="1" readingOrder="1"/>
    </xf>
  </cellXfs>
  <cellStyles count="5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Currency" xfId="30" builtinId="4"/>
    <cellStyle name="Currency 2" xfId="31" xr:uid="{00000000-0005-0000-0000-00001E000000}"/>
    <cellStyle name="Currency 3" xfId="32" xr:uid="{00000000-0005-0000-0000-00001F000000}"/>
    <cellStyle name="Explanatory Text 2" xfId="33" xr:uid="{00000000-0005-0000-0000-000020000000}"/>
    <cellStyle name="Good 2" xfId="34" xr:uid="{00000000-0005-0000-0000-000021000000}"/>
    <cellStyle name="Heading 1 2" xfId="35" xr:uid="{00000000-0005-0000-0000-000022000000}"/>
    <cellStyle name="Heading 2 2" xfId="36" xr:uid="{00000000-0005-0000-0000-000023000000}"/>
    <cellStyle name="Heading 3 2" xfId="37" xr:uid="{00000000-0005-0000-0000-000024000000}"/>
    <cellStyle name="Heading 4 2" xfId="38" xr:uid="{00000000-0005-0000-0000-000025000000}"/>
    <cellStyle name="Hyperlink" xfId="39" builtinId="8"/>
    <cellStyle name="Input 2" xfId="40" xr:uid="{00000000-0005-0000-0000-000027000000}"/>
    <cellStyle name="Linked Cell 2" xfId="41" xr:uid="{00000000-0005-0000-0000-000028000000}"/>
    <cellStyle name="Neutral 2" xfId="42" xr:uid="{00000000-0005-0000-0000-000029000000}"/>
    <cellStyle name="Normal" xfId="0" builtinId="0"/>
    <cellStyle name="Normal 2" xfId="43" xr:uid="{00000000-0005-0000-0000-00002B000000}"/>
    <cellStyle name="Normal 3" xfId="44" xr:uid="{00000000-0005-0000-0000-00002C000000}"/>
    <cellStyle name="Normal 4" xfId="45" xr:uid="{00000000-0005-0000-0000-00002D000000}"/>
    <cellStyle name="Normal 5" xfId="46" xr:uid="{00000000-0005-0000-0000-00002E000000}"/>
    <cellStyle name="Note 2" xfId="47" xr:uid="{00000000-0005-0000-0000-00002F000000}"/>
    <cellStyle name="Output 2" xfId="48" xr:uid="{00000000-0005-0000-0000-000030000000}"/>
    <cellStyle name="Percent 2" xfId="49" xr:uid="{00000000-0005-0000-0000-000031000000}"/>
    <cellStyle name="Title" xfId="50" builtinId="15" customBuiltin="1"/>
    <cellStyle name="Total 2" xfId="51" xr:uid="{00000000-0005-0000-0000-000033000000}"/>
    <cellStyle name="Warning Text 2" xfId="52" xr:uid="{00000000-0005-0000-0000-000034000000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24D1B0-20CB-4813-AB1E-9411701DBF05}" name="Table1" displayName="Table1" ref="A1:AA284" totalsRowShown="0" headerRowDxfId="31" dataDxfId="30">
  <autoFilter ref="A1:AA284" xr:uid="{3E24D1B0-20CB-4813-AB1E-9411701DBF05}">
    <filterColumn colId="0">
      <filters>
        <filter val="Aberdeen School District"/>
      </filters>
    </filterColumn>
  </autoFilter>
  <tableColumns count="27">
    <tableColumn id="2" xr3:uid="{94AE392F-FE69-4E93-AC5E-AA031A0C7F97}" name="District Name" dataDxfId="29"/>
    <tableColumn id="3" xr3:uid="{F3683F5E-0A26-499C-B1D1-EE3AF5476108}" name="Land_Area_DLA_" dataDxfId="28"/>
    <tableColumn id="4" xr3:uid="{896C2023-8CE8-4B31-A052-BB79DC657F14}" name="Roadway_Miles_TRM_" dataDxfId="27"/>
    <tableColumn id="5" xr3:uid="{F7739442-5F82-4100-ABCA-4EABEB8B0EAC}" name="Average_Distance_AAD_" dataDxfId="26"/>
    <tableColumn id="6" xr3:uid="{F9A9D171-8403-44F3-A7C1-34D33D844A02}" name="Midday_Route_KRN_" dataDxfId="25"/>
    <tableColumn id="7" xr3:uid="{18051619-03BE-4C3D-91B5-4BD585A5711E}" name="Destinations_AND_" dataDxfId="24"/>
    <tableColumn id="8" xr3:uid="{111A7C6E-EB56-402C-AED9-C712DED227BE}" name="Basic_Program_CBPC_" dataDxfId="23"/>
    <tableColumn id="9" xr3:uid="{1019B2D2-CAA6-496E-B5C9-CCD6385C68C5}" name="Special_Program_CSPC_" dataDxfId="22"/>
    <tableColumn id="10" xr3:uid="{E504D447-A91E-49A8-A421-50E82A956E9D}" name="Non_High_Yes_NHY_" dataDxfId="21"/>
    <tableColumn id="11" xr3:uid="{FC54430D-801E-4B54-B716-CA61A2DB2B6C}" name="Non_High_No_NHN_" dataDxfId="20"/>
    <tableColumn id="12" xr3:uid="{BC057E20-9491-44BF-AEAB-163EA2F6B159}" name="Sum_of_Calculated_Values_SCV_" dataDxfId="19"/>
    <tableColumn id="13" xr3:uid="{8AC60868-8ACC-4935-A938-E84802056ABA}" name="Calculated_Expected_Allocation_EXAL_" dataDxfId="18"/>
    <tableColumn id="14" xr3:uid="{F0129203-4E9F-4E31-A7DD-940293EED3EC}" name="Adjustment_Non_High_AFNH_" dataDxfId="17"/>
    <tableColumn id="15" xr3:uid="{51E1F5E4-7EAF-4F8F-84CE-14EEA291AA3C}" name="Adjustment_Low_Ridership_AFLE_" dataDxfId="16"/>
    <tableColumn id="16" xr3:uid="{65313D40-1415-4FFE-9B2C-4E98BE6D25D4}" name="Adjustment_Trans_Co_op_AFTC_" dataDxfId="15"/>
    <tableColumn id="17" xr3:uid="{A1B3A876-8ACA-4E1D-9E70-04CCBCF24A8D}" name="Adjustment_ESD_AFET_" dataDxfId="14"/>
    <tableColumn id="18" xr3:uid="{0220BE1E-6CD9-4B92-B7CD-0DA3C9E0340A}" name="Adjustment_Other_AFO_" dataDxfId="13"/>
    <tableColumn id="19" xr3:uid="{9B7FFB37-FD85-409F-B700-D5040B4414E3}" name="Alt_Calendar_Modifier_ACPA_" dataDxfId="12"/>
    <tableColumn id="20" xr3:uid="{8B5074CA-637C-4E36-9C0D-B38BB7C3D390}" name="Adjustment_Car_Mileage_CMA_" dataDxfId="11"/>
    <tableColumn id="21" xr3:uid="{E9B7944B-9F74-4F41-AC48-EFDFA579D652}" name="Adjustment_Allocation_ADAL_" dataDxfId="10"/>
    <tableColumn id="22" xr3:uid="{976CB41F-6690-432C-B139-CD779B47ACF9}" name="Correct_Prior_Year_Exp_PYE_" dataDxfId="9"/>
    <tableColumn id="23" xr3:uid="{FA8961EF-8545-4D73-A0F7-9FCED3024FCD}" name="Federal_Indirects_FRR_" dataDxfId="8"/>
    <tableColumn id="24" xr3:uid="{35EF74F3-C585-4507-BB72-5D5A9494185D}" name="Adjusted_Prior_Year_Exp_APYE_" dataDxfId="7"/>
    <tableColumn id="25" xr3:uid="{F7D74D7C-8738-4275-B8C3-E8CB14943B42}" name="ID_ACAL_" dataDxfId="6"/>
    <tableColumn id="26" xr3:uid="{749A2278-C62F-4C1A-B90D-653F8A9ADB32}" name="Adjustment_Legislative_Salary_LSA_" dataDxfId="5"/>
    <tableColumn id="27" xr3:uid="{BE52279E-516E-4C0A-A9F1-0E00DB51DC5C}" name="Adjustment_Legislative_Benefit_LBA_" dataDxfId="4"/>
    <tableColumn id="28" xr3:uid="{E4CA072A-EBF7-414D-8BED-EFFCC9DC6987}" name="Actual_Allocation_Amount_ALLOC_" dataDxfId="3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12.wa.us/transportation/STARS/default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F35" sqref="F35"/>
    </sheetView>
  </sheetViews>
  <sheetFormatPr defaultRowHeight="12.75" x14ac:dyDescent="0.2"/>
  <cols>
    <col min="1" max="1" width="11.7109375" customWidth="1"/>
    <col min="8" max="8" width="8.85546875" customWidth="1"/>
  </cols>
  <sheetData>
    <row r="1" spans="1:10" ht="21" customHeight="1" x14ac:dyDescent="0.25">
      <c r="A1" s="131" t="s">
        <v>0</v>
      </c>
    </row>
    <row r="2" spans="1:10" ht="15.75" x14ac:dyDescent="0.25">
      <c r="A2" s="26" t="s">
        <v>1</v>
      </c>
    </row>
    <row r="3" spans="1:10" x14ac:dyDescent="0.2">
      <c r="A3" t="s">
        <v>2</v>
      </c>
    </row>
    <row r="4" spans="1:10" x14ac:dyDescent="0.2">
      <c r="A4" s="34" t="s">
        <v>3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idden="1" x14ac:dyDescent="0.2">
      <c r="A5" t="s">
        <v>4</v>
      </c>
    </row>
    <row r="7" spans="1:10" ht="15.75" x14ac:dyDescent="0.25">
      <c r="A7" s="26" t="s">
        <v>5</v>
      </c>
    </row>
    <row r="8" spans="1:10" x14ac:dyDescent="0.2">
      <c r="A8" t="s">
        <v>6</v>
      </c>
    </row>
    <row r="9" spans="1:10" x14ac:dyDescent="0.2">
      <c r="A9" t="s">
        <v>7</v>
      </c>
    </row>
    <row r="10" spans="1:10" x14ac:dyDescent="0.2">
      <c r="A10" t="s">
        <v>8</v>
      </c>
    </row>
    <row r="11" spans="1:10" x14ac:dyDescent="0.2">
      <c r="A11" t="s">
        <v>9</v>
      </c>
    </row>
    <row r="12" spans="1:10" x14ac:dyDescent="0.2">
      <c r="A12" t="s">
        <v>10</v>
      </c>
    </row>
    <row r="13" spans="1:10" x14ac:dyDescent="0.2">
      <c r="A13" t="s">
        <v>11</v>
      </c>
    </row>
    <row r="14" spans="1:10" x14ac:dyDescent="0.2">
      <c r="A14" t="s">
        <v>12</v>
      </c>
    </row>
    <row r="15" spans="1:10" x14ac:dyDescent="0.2">
      <c r="A15" t="s">
        <v>13</v>
      </c>
    </row>
    <row r="16" spans="1:10" x14ac:dyDescent="0.2">
      <c r="A16" t="s">
        <v>14</v>
      </c>
    </row>
    <row r="18" spans="1:1" hidden="1" x14ac:dyDescent="0.2">
      <c r="A18" t="s">
        <v>15</v>
      </c>
    </row>
    <row r="19" spans="1:1" hidden="1" x14ac:dyDescent="0.2">
      <c r="A19" t="s">
        <v>16</v>
      </c>
    </row>
    <row r="20" spans="1:1" hidden="1" x14ac:dyDescent="0.2">
      <c r="A20" s="27" t="s">
        <v>17</v>
      </c>
    </row>
    <row r="21" spans="1:1" hidden="1" x14ac:dyDescent="0.2">
      <c r="A21" t="s">
        <v>18</v>
      </c>
    </row>
    <row r="22" spans="1:1" hidden="1" x14ac:dyDescent="0.2"/>
    <row r="23" spans="1:1" hidden="1" x14ac:dyDescent="0.2">
      <c r="A23" t="s">
        <v>19</v>
      </c>
    </row>
    <row r="24" spans="1:1" hidden="1" x14ac:dyDescent="0.2">
      <c r="A24" t="s">
        <v>20</v>
      </c>
    </row>
    <row r="25" spans="1:1" hidden="1" x14ac:dyDescent="0.2">
      <c r="A25" t="s">
        <v>21</v>
      </c>
    </row>
    <row r="27" spans="1:1" ht="15.75" x14ac:dyDescent="0.25">
      <c r="A27" s="26" t="s">
        <v>22</v>
      </c>
    </row>
    <row r="28" spans="1:1" x14ac:dyDescent="0.2">
      <c r="A28" t="s">
        <v>23</v>
      </c>
    </row>
    <row r="29" spans="1:1" x14ac:dyDescent="0.2">
      <c r="A29" t="s">
        <v>24</v>
      </c>
    </row>
    <row r="30" spans="1:1" x14ac:dyDescent="0.2">
      <c r="A30" t="s">
        <v>25</v>
      </c>
    </row>
    <row r="32" spans="1:1" x14ac:dyDescent="0.2">
      <c r="A32" t="s">
        <v>26</v>
      </c>
    </row>
    <row r="33" spans="1:1" x14ac:dyDescent="0.2">
      <c r="A33" t="s">
        <v>27</v>
      </c>
    </row>
  </sheetData>
  <sheetProtection sheet="1" objects="1" scenarios="1"/>
  <hyperlinks>
    <hyperlink ref="A20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65"/>
  <sheetViews>
    <sheetView zoomScale="90" zoomScaleNormal="90" workbookViewId="0">
      <selection activeCell="B38" sqref="B38"/>
    </sheetView>
  </sheetViews>
  <sheetFormatPr defaultRowHeight="12.75" x14ac:dyDescent="0.2"/>
  <cols>
    <col min="1" max="1" width="4.5703125" customWidth="1"/>
    <col min="2" max="2" width="49.28515625" customWidth="1"/>
    <col min="3" max="3" width="21.7109375" customWidth="1"/>
    <col min="4" max="4" width="4.85546875" customWidth="1"/>
    <col min="5" max="5" width="3.42578125" customWidth="1"/>
    <col min="6" max="6" width="27.42578125" customWidth="1"/>
    <col min="7" max="7" width="11.42578125" customWidth="1"/>
    <col min="8" max="8" width="6.140625" customWidth="1"/>
    <col min="9" max="9" width="26" customWidth="1"/>
    <col min="10" max="10" width="10.28515625" customWidth="1"/>
    <col min="11" max="12" width="3.5703125" customWidth="1"/>
    <col min="13" max="13" width="3.42578125" customWidth="1"/>
    <col min="14" max="14" width="70.42578125" customWidth="1"/>
    <col min="15" max="15" width="8.28515625" customWidth="1"/>
    <col min="16" max="16" width="3.140625" customWidth="1"/>
    <col min="17" max="17" width="27.140625" bestFit="1" customWidth="1"/>
    <col min="18" max="18" width="8.28515625" customWidth="1"/>
    <col min="19" max="19" width="3.5703125" customWidth="1"/>
    <col min="20" max="20" width="31.140625" bestFit="1" customWidth="1"/>
  </cols>
  <sheetData>
    <row r="1" spans="2:20" ht="18.75" thickBot="1" x14ac:dyDescent="0.3">
      <c r="B1" s="93" t="s">
        <v>28</v>
      </c>
      <c r="C1" s="95" t="str">
        <f>'District Data'!A2</f>
        <v>Aberdeen School District</v>
      </c>
      <c r="D1" s="96"/>
      <c r="E1" s="96"/>
      <c r="F1" s="97"/>
      <c r="N1" s="132"/>
    </row>
    <row r="2" spans="2:20" ht="15.75" thickBot="1" x14ac:dyDescent="0.25">
      <c r="J2" s="36"/>
      <c r="K2" s="36"/>
      <c r="L2" s="36"/>
      <c r="M2" s="36"/>
      <c r="N2" s="132"/>
    </row>
    <row r="3" spans="2:20" ht="21" thickBot="1" x14ac:dyDescent="0.35">
      <c r="B3" s="41" t="str">
        <f>IF((G8-G19+G10-G21+J8-J19)&lt;&gt;0,"Do the data sets match? NO","Do the data sets match?  Yes")</f>
        <v>Do the data sets match?  Yes</v>
      </c>
      <c r="F3" s="26"/>
      <c r="G3" s="32"/>
      <c r="H3" s="32"/>
      <c r="I3" s="32"/>
      <c r="J3" s="36"/>
      <c r="K3" s="36"/>
      <c r="L3" s="36"/>
      <c r="M3" s="36"/>
    </row>
    <row r="4" spans="2:20" ht="24" thickBot="1" x14ac:dyDescent="0.4">
      <c r="F4" s="33"/>
      <c r="G4" s="37"/>
      <c r="H4" s="37"/>
      <c r="I4" s="37"/>
    </row>
    <row r="5" spans="2:20" ht="21" thickBot="1" x14ac:dyDescent="0.25">
      <c r="B5" s="129" t="s">
        <v>29</v>
      </c>
      <c r="C5" s="130"/>
      <c r="E5" s="99"/>
      <c r="F5" s="98"/>
      <c r="G5" s="98" t="s">
        <v>30</v>
      </c>
      <c r="H5" s="100"/>
      <c r="I5" s="100"/>
      <c r="J5" s="100"/>
      <c r="K5" s="101"/>
      <c r="L5" s="42"/>
    </row>
    <row r="6" spans="2:20" ht="16.5" thickBot="1" x14ac:dyDescent="0.3">
      <c r="B6" s="38" t="s">
        <v>31</v>
      </c>
      <c r="C6" s="88">
        <f>Calculator!E16</f>
        <v>1634800.4420457394</v>
      </c>
      <c r="E6" s="9"/>
      <c r="F6" s="8"/>
      <c r="G6" s="106" t="s">
        <v>32</v>
      </c>
      <c r="H6" s="103"/>
      <c r="I6" s="103"/>
      <c r="J6" s="103"/>
      <c r="K6" s="11"/>
      <c r="T6" s="26"/>
    </row>
    <row r="7" spans="2:20" ht="16.5" thickBot="1" x14ac:dyDescent="0.3">
      <c r="B7" s="52"/>
      <c r="C7" s="119"/>
      <c r="E7" s="12"/>
      <c r="F7" s="59" t="s">
        <v>33</v>
      </c>
      <c r="G7" s="60"/>
      <c r="H7" s="60"/>
      <c r="I7" s="60"/>
      <c r="J7" s="60"/>
      <c r="K7" s="13"/>
    </row>
    <row r="8" spans="2:20" ht="13.5" thickBot="1" x14ac:dyDescent="0.25">
      <c r="B8" s="52" t="s">
        <v>34</v>
      </c>
      <c r="C8" s="89">
        <f>Calculator!E30</f>
        <v>0</v>
      </c>
      <c r="E8" s="12"/>
      <c r="F8" s="61" t="s">
        <v>35</v>
      </c>
      <c r="G8" s="123">
        <f>G19</f>
        <v>1288.375</v>
      </c>
      <c r="H8" s="124"/>
      <c r="I8" s="125" t="s">
        <v>36</v>
      </c>
      <c r="J8" s="62">
        <f>J19</f>
        <v>211.5</v>
      </c>
      <c r="K8" s="13"/>
    </row>
    <row r="9" spans="2:20" ht="13.5" thickBot="1" x14ac:dyDescent="0.25">
      <c r="B9" s="52"/>
      <c r="C9" s="89"/>
      <c r="E9" s="12"/>
      <c r="F9" s="8"/>
      <c r="G9" s="124"/>
      <c r="H9" s="124"/>
      <c r="I9" s="126"/>
      <c r="J9" s="124"/>
      <c r="K9" s="13"/>
    </row>
    <row r="10" spans="2:20" ht="13.5" thickBot="1" x14ac:dyDescent="0.25">
      <c r="B10" s="52" t="s">
        <v>37</v>
      </c>
      <c r="C10" s="89">
        <f>Calculator!E44</f>
        <v>0</v>
      </c>
      <c r="E10" s="12"/>
      <c r="F10" s="51" t="s">
        <v>38</v>
      </c>
      <c r="G10" s="62">
        <f>G21</f>
        <v>11</v>
      </c>
      <c r="H10" s="124"/>
      <c r="I10" s="124"/>
      <c r="J10" s="124"/>
      <c r="K10" s="13"/>
    </row>
    <row r="11" spans="2:20" ht="13.5" thickBot="1" x14ac:dyDescent="0.25">
      <c r="B11" s="52"/>
      <c r="C11" s="89"/>
      <c r="E11" s="14"/>
      <c r="F11" s="15"/>
      <c r="G11" s="15"/>
      <c r="H11" s="15"/>
      <c r="I11" s="15"/>
      <c r="J11" s="15"/>
      <c r="K11" s="16"/>
      <c r="T11" s="30"/>
    </row>
    <row r="12" spans="2:20" ht="13.15" customHeight="1" thickBot="1" x14ac:dyDescent="0.25">
      <c r="B12" s="52" t="s">
        <v>39</v>
      </c>
      <c r="C12" s="89">
        <f>C8+C10</f>
        <v>0</v>
      </c>
    </row>
    <row r="13" spans="2:20" ht="12.75" customHeight="1" x14ac:dyDescent="0.2">
      <c r="B13" s="39"/>
      <c r="C13" s="89"/>
      <c r="E13" s="112" t="s">
        <v>40</v>
      </c>
      <c r="F13" s="108"/>
      <c r="G13" s="108"/>
      <c r="H13" s="108"/>
      <c r="I13" s="108"/>
      <c r="J13" s="108"/>
      <c r="K13" s="109"/>
    </row>
    <row r="14" spans="2:20" ht="12.75" customHeight="1" thickBot="1" x14ac:dyDescent="0.25">
      <c r="B14" s="40" t="s">
        <v>41</v>
      </c>
      <c r="C14" s="89">
        <f>'District Data'!S2</f>
        <v>10661.434999999999</v>
      </c>
      <c r="E14" s="113" t="s">
        <v>42</v>
      </c>
      <c r="F14" s="110"/>
      <c r="G14" s="110"/>
      <c r="H14" s="110"/>
      <c r="I14" s="110"/>
      <c r="J14" s="110"/>
      <c r="K14" s="111"/>
    </row>
    <row r="15" spans="2:20" ht="13.5" thickBot="1" x14ac:dyDescent="0.25">
      <c r="B15" s="40"/>
      <c r="C15" s="89"/>
      <c r="F15" s="107"/>
    </row>
    <row r="16" spans="2:20" ht="21" thickBot="1" x14ac:dyDescent="0.25">
      <c r="B16" s="40" t="s">
        <v>43</v>
      </c>
      <c r="C16" s="89">
        <f>C6+C12+C14</f>
        <v>1645461.8770457394</v>
      </c>
      <c r="E16" s="43"/>
      <c r="F16" s="105"/>
      <c r="G16" s="98" t="s">
        <v>44</v>
      </c>
      <c r="H16" s="98"/>
      <c r="I16" s="98"/>
      <c r="J16" s="98"/>
      <c r="K16" s="44"/>
    </row>
    <row r="17" spans="2:20" ht="16.5" thickBot="1" x14ac:dyDescent="0.3">
      <c r="B17" s="39"/>
      <c r="C17" s="120"/>
      <c r="E17" s="45"/>
      <c r="F17" s="133"/>
      <c r="G17" s="134" t="s">
        <v>45</v>
      </c>
      <c r="H17" s="134"/>
      <c r="I17" s="134"/>
      <c r="J17" s="134"/>
      <c r="K17" s="46"/>
      <c r="T17" s="26"/>
    </row>
    <row r="18" spans="2:20" ht="16.5" thickBot="1" x14ac:dyDescent="0.3">
      <c r="B18" s="40" t="s">
        <v>46</v>
      </c>
      <c r="C18" s="89">
        <f>'District Data'!U2</f>
        <v>1633243.99</v>
      </c>
      <c r="E18" s="47"/>
      <c r="F18" s="135" t="s">
        <v>33</v>
      </c>
      <c r="G18" s="133"/>
      <c r="H18" s="133"/>
      <c r="I18" s="133"/>
      <c r="J18" s="133"/>
      <c r="K18" s="48"/>
    </row>
    <row r="19" spans="2:20" ht="13.5" thickBot="1" x14ac:dyDescent="0.25">
      <c r="B19" s="39"/>
      <c r="C19" s="120"/>
      <c r="E19" s="47"/>
      <c r="F19" s="136" t="s">
        <v>35</v>
      </c>
      <c r="G19" s="137">
        <f>'District Data'!G2</f>
        <v>1288.375</v>
      </c>
      <c r="H19" s="133"/>
      <c r="I19" s="136" t="s">
        <v>36</v>
      </c>
      <c r="J19" s="138">
        <f>'District Data'!H2</f>
        <v>211.5</v>
      </c>
      <c r="K19" s="48"/>
    </row>
    <row r="20" spans="2:20" ht="13.5" thickBot="1" x14ac:dyDescent="0.25">
      <c r="B20" s="40" t="s">
        <v>47</v>
      </c>
      <c r="C20" s="89">
        <f>'District Data'!V2</f>
        <v>42301.019340999999</v>
      </c>
      <c r="E20" s="47"/>
      <c r="F20" s="133"/>
      <c r="G20" s="133"/>
      <c r="H20" s="133"/>
      <c r="I20" s="139"/>
      <c r="J20" s="133"/>
      <c r="K20" s="48"/>
      <c r="Q20" s="128"/>
    </row>
    <row r="21" spans="2:20" ht="13.5" thickBot="1" x14ac:dyDescent="0.25">
      <c r="B21" s="40"/>
      <c r="C21" s="90"/>
      <c r="E21" s="47"/>
      <c r="F21" s="136" t="s">
        <v>38</v>
      </c>
      <c r="G21" s="140">
        <f>'District Data'!F2</f>
        <v>11</v>
      </c>
      <c r="H21" s="133"/>
      <c r="I21" s="133"/>
      <c r="J21" s="133"/>
      <c r="K21" s="48"/>
    </row>
    <row r="22" spans="2:20" ht="13.5" thickBot="1" x14ac:dyDescent="0.25">
      <c r="B22" s="40" t="s">
        <v>48</v>
      </c>
      <c r="C22" s="90">
        <f>C18+C20</f>
        <v>1675545.0093409999</v>
      </c>
      <c r="E22" s="49"/>
      <c r="F22" s="141"/>
      <c r="G22" s="141"/>
      <c r="H22" s="141"/>
      <c r="I22" s="141"/>
      <c r="J22" s="141"/>
      <c r="K22" s="50"/>
    </row>
    <row r="23" spans="2:20" x14ac:dyDescent="0.2">
      <c r="B23" s="40"/>
      <c r="C23" s="89"/>
    </row>
    <row r="24" spans="2:20" x14ac:dyDescent="0.2">
      <c r="B24" s="40" t="s">
        <v>49</v>
      </c>
      <c r="C24" s="90">
        <f>(MIN(C16,C22))</f>
        <v>1645461.8770457394</v>
      </c>
    </row>
    <row r="25" spans="2:20" x14ac:dyDescent="0.2">
      <c r="B25" s="40"/>
      <c r="C25" s="89"/>
    </row>
    <row r="26" spans="2:20" x14ac:dyDescent="0.2">
      <c r="B26" s="40" t="s">
        <v>50</v>
      </c>
      <c r="C26" s="89">
        <f>'District Data'!Y2</f>
        <v>16404.163152000001</v>
      </c>
    </row>
    <row r="27" spans="2:20" x14ac:dyDescent="0.2">
      <c r="B27" s="40"/>
      <c r="C27" s="89"/>
      <c r="E27" s="92"/>
      <c r="F27" s="92"/>
      <c r="G27" s="92"/>
      <c r="H27" s="92"/>
      <c r="I27" s="92"/>
      <c r="J27" s="92"/>
      <c r="K27" s="92"/>
    </row>
    <row r="28" spans="2:20" ht="15.75" x14ac:dyDescent="0.25">
      <c r="B28" s="40" t="s">
        <v>51</v>
      </c>
      <c r="C28" s="91">
        <f>'District Data'!Z2</f>
        <v>9104.6299999999992</v>
      </c>
      <c r="E28" s="92"/>
      <c r="F28" s="92"/>
      <c r="G28" s="92"/>
      <c r="H28" s="92"/>
      <c r="I28" s="92"/>
      <c r="J28" s="92"/>
      <c r="K28" s="92"/>
      <c r="T28" s="26"/>
    </row>
    <row r="29" spans="2:20" ht="13.5" thickBot="1" x14ac:dyDescent="0.25">
      <c r="B29" s="115"/>
      <c r="C29" s="121"/>
      <c r="E29" s="92"/>
      <c r="F29" s="92"/>
      <c r="G29" s="92"/>
      <c r="H29" s="92"/>
      <c r="I29" s="92"/>
      <c r="J29" s="92"/>
      <c r="K29" s="92"/>
    </row>
    <row r="30" spans="2:20" ht="19.5" customHeight="1" thickBot="1" x14ac:dyDescent="0.25">
      <c r="B30" s="117" t="s">
        <v>52</v>
      </c>
      <c r="C30" s="114">
        <f>C24+C26+C28</f>
        <v>1670970.6701977393</v>
      </c>
      <c r="E30" s="92"/>
      <c r="F30" s="92"/>
      <c r="G30" s="92"/>
      <c r="H30" s="92"/>
      <c r="I30" s="92"/>
      <c r="J30" s="92"/>
      <c r="K30" s="92"/>
    </row>
    <row r="31" spans="2:20" ht="17.25" customHeight="1" thickBot="1" x14ac:dyDescent="0.3">
      <c r="B31" s="118" t="s">
        <v>53</v>
      </c>
      <c r="C31" s="116"/>
      <c r="E31" s="92"/>
      <c r="F31" s="92"/>
      <c r="G31" s="92"/>
      <c r="H31" s="92"/>
      <c r="I31" s="92"/>
      <c r="J31" s="92"/>
      <c r="K31" s="92"/>
    </row>
    <row r="32" spans="2:20" ht="13.5" thickBot="1" x14ac:dyDescent="0.25"/>
    <row r="33" spans="2:3" ht="16.5" thickBot="1" x14ac:dyDescent="0.3">
      <c r="B33" s="102" t="s">
        <v>54</v>
      </c>
      <c r="C33" s="122"/>
    </row>
    <row r="34" spans="2:3" ht="16.5" thickBot="1" x14ac:dyDescent="0.3">
      <c r="B34" s="53" t="s">
        <v>55</v>
      </c>
      <c r="C34" s="54">
        <f>'District Data'!AA2</f>
        <v>1670970.67019775</v>
      </c>
    </row>
    <row r="35" spans="2:3" ht="32.25" thickBot="1" x14ac:dyDescent="0.3">
      <c r="B35" s="86" t="s">
        <v>56</v>
      </c>
      <c r="C35" s="54">
        <f>('District Data'!M2)+('District Data'!N2)+('District Data'!O2)+('District Data'!P2)</f>
        <v>0</v>
      </c>
    </row>
    <row r="36" spans="2:3" x14ac:dyDescent="0.2">
      <c r="B36" s="80"/>
      <c r="C36" s="82"/>
    </row>
    <row r="37" spans="2:3" x14ac:dyDescent="0.2">
      <c r="B37" s="80"/>
      <c r="C37" s="83"/>
    </row>
    <row r="38" spans="2:3" x14ac:dyDescent="0.2">
      <c r="B38" s="80"/>
      <c r="C38" s="58"/>
    </row>
    <row r="39" spans="2:3" x14ac:dyDescent="0.2">
      <c r="B39" s="80"/>
      <c r="C39" s="84"/>
    </row>
    <row r="40" spans="2:3" x14ac:dyDescent="0.2">
      <c r="B40" s="80"/>
      <c r="C40" s="84"/>
    </row>
    <row r="41" spans="2:3" x14ac:dyDescent="0.2">
      <c r="B41" s="80"/>
      <c r="C41" s="83"/>
    </row>
    <row r="42" spans="2:3" x14ac:dyDescent="0.2">
      <c r="B42" s="80"/>
      <c r="C42" s="83"/>
    </row>
    <row r="43" spans="2:3" x14ac:dyDescent="0.2">
      <c r="B43" s="80"/>
      <c r="C43" s="83"/>
    </row>
    <row r="44" spans="2:3" ht="13.5" thickBot="1" x14ac:dyDescent="0.25">
      <c r="B44" s="81"/>
      <c r="C44" s="85"/>
    </row>
    <row r="45" spans="2:3" x14ac:dyDescent="0.2">
      <c r="B45" s="104"/>
      <c r="C45" s="104"/>
    </row>
    <row r="46" spans="2:3" x14ac:dyDescent="0.2">
      <c r="B46" s="55"/>
      <c r="C46" s="55"/>
    </row>
    <row r="47" spans="2:3" x14ac:dyDescent="0.2">
      <c r="B47" s="55"/>
      <c r="C47" s="56"/>
    </row>
    <row r="48" spans="2:3" x14ac:dyDescent="0.2">
      <c r="B48" s="55"/>
      <c r="C48" s="57"/>
    </row>
    <row r="49" spans="2:3" x14ac:dyDescent="0.2">
      <c r="B49" s="55"/>
      <c r="C49" s="55"/>
    </row>
    <row r="50" spans="2:3" x14ac:dyDescent="0.2">
      <c r="B50" s="55"/>
      <c r="C50" s="55"/>
    </row>
    <row r="51" spans="2:3" x14ac:dyDescent="0.2">
      <c r="B51" s="55"/>
      <c r="C51" s="55"/>
    </row>
    <row r="52" spans="2:3" x14ac:dyDescent="0.2">
      <c r="B52" s="55"/>
      <c r="C52" s="55"/>
    </row>
    <row r="53" spans="2:3" x14ac:dyDescent="0.2">
      <c r="B53" s="55"/>
      <c r="C53" s="55"/>
    </row>
    <row r="54" spans="2:3" x14ac:dyDescent="0.2">
      <c r="B54" s="55"/>
      <c r="C54" s="55"/>
    </row>
    <row r="55" spans="2:3" x14ac:dyDescent="0.2">
      <c r="B55" s="55"/>
      <c r="C55" s="55"/>
    </row>
    <row r="56" spans="2:3" x14ac:dyDescent="0.2">
      <c r="B56" s="55"/>
      <c r="C56" s="55"/>
    </row>
    <row r="57" spans="2:3" x14ac:dyDescent="0.2">
      <c r="B57" s="55"/>
      <c r="C57" s="55"/>
    </row>
    <row r="58" spans="2:3" x14ac:dyDescent="0.2">
      <c r="B58" s="55"/>
      <c r="C58" s="55"/>
    </row>
    <row r="59" spans="2:3" x14ac:dyDescent="0.2">
      <c r="B59" s="55"/>
      <c r="C59" s="55"/>
    </row>
    <row r="60" spans="2:3" x14ac:dyDescent="0.2">
      <c r="B60" s="55"/>
      <c r="C60" s="55"/>
    </row>
    <row r="61" spans="2:3" x14ac:dyDescent="0.2">
      <c r="B61" s="55"/>
      <c r="C61" s="55"/>
    </row>
    <row r="62" spans="2:3" x14ac:dyDescent="0.2">
      <c r="B62" s="55"/>
      <c r="C62" s="55"/>
    </row>
    <row r="63" spans="2:3" x14ac:dyDescent="0.2">
      <c r="B63" s="55"/>
      <c r="C63" s="55"/>
    </row>
    <row r="64" spans="2:3" x14ac:dyDescent="0.2">
      <c r="B64" s="55"/>
      <c r="C64" s="55"/>
    </row>
    <row r="65" spans="2:3" x14ac:dyDescent="0.2">
      <c r="B65" s="55"/>
      <c r="C65" s="55"/>
    </row>
  </sheetData>
  <sheetProtection sheet="1" objects="1" scenarios="1"/>
  <conditionalFormatting sqref="B3">
    <cfRule type="containsText" dxfId="2" priority="1" stopIfTrue="1" operator="containsText" text="Do the data sets match?  Yes">
      <formula>NOT(ISERROR(SEARCH("Do the data sets match?  Yes",B3)))</formula>
    </cfRule>
    <cfRule type="containsText" dxfId="1" priority="2" stopIfTrue="1" operator="containsText" text="Do the data sets match? NO">
      <formula>NOT(ISERROR(SEARCH("Do the data sets match? NO",B3)))</formula>
    </cfRule>
    <cfRule type="cellIs" dxfId="0" priority="3" stopIfTrue="1" operator="equal">
      <formula>"No"</formula>
    </cfRule>
  </conditionalFormatting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workbookViewId="0">
      <selection activeCell="D7" sqref="D7"/>
    </sheetView>
  </sheetViews>
  <sheetFormatPr defaultRowHeight="12.75" x14ac:dyDescent="0.2"/>
  <cols>
    <col min="1" max="1" width="32.7109375" customWidth="1"/>
    <col min="2" max="2" width="32.42578125" customWidth="1"/>
    <col min="3" max="3" width="14.140625" bestFit="1" customWidth="1"/>
    <col min="4" max="4" width="11.28515625" customWidth="1"/>
    <col min="5" max="5" width="16.140625" bestFit="1" customWidth="1"/>
    <col min="6" max="6" width="13.7109375" bestFit="1" customWidth="1"/>
    <col min="7" max="7" width="13.85546875" bestFit="1" customWidth="1"/>
    <col min="8" max="8" width="12.140625" bestFit="1" customWidth="1"/>
  </cols>
  <sheetData>
    <row r="1" spans="1:6" ht="13.5" thickBot="1" x14ac:dyDescent="0.25">
      <c r="A1" s="9"/>
      <c r="B1" s="10"/>
      <c r="C1" s="10"/>
      <c r="D1" s="10"/>
      <c r="E1" s="10"/>
      <c r="F1" s="11"/>
    </row>
    <row r="2" spans="1:6" x14ac:dyDescent="0.2">
      <c r="A2" s="12"/>
      <c r="B2" s="3" t="s">
        <v>57</v>
      </c>
      <c r="C2" s="2">
        <f>(Simulator!G8)+1</f>
        <v>1289.375</v>
      </c>
      <c r="D2" s="74">
        <v>0.67012000000000005</v>
      </c>
      <c r="E2" s="70">
        <f>IFERROR((LN(C2)*D2),0)</f>
        <v>4.7993410617091552</v>
      </c>
      <c r="F2" s="17"/>
    </row>
    <row r="3" spans="1:6" x14ac:dyDescent="0.2">
      <c r="A3" s="12"/>
      <c r="B3" s="4" t="s">
        <v>58</v>
      </c>
      <c r="C3" s="68">
        <f>(Simulator!J8)+1</f>
        <v>212.5</v>
      </c>
      <c r="D3" s="75">
        <v>0.11380999999999999</v>
      </c>
      <c r="E3" s="71">
        <f>IFERROR((LN(C3)*D3),0)</f>
        <v>0.60990118769576052</v>
      </c>
      <c r="F3" s="17"/>
    </row>
    <row r="4" spans="1:6" x14ac:dyDescent="0.2">
      <c r="A4" s="12"/>
      <c r="B4" s="4" t="s">
        <v>38</v>
      </c>
      <c r="C4" s="1">
        <f>Simulator!G10</f>
        <v>11</v>
      </c>
      <c r="D4" s="75">
        <v>1.627E-2</v>
      </c>
      <c r="E4" s="71">
        <f>C4*D4</f>
        <v>0.17896999999999999</v>
      </c>
      <c r="F4" s="17"/>
    </row>
    <row r="5" spans="1:6" x14ac:dyDescent="0.2">
      <c r="A5" s="12"/>
      <c r="B5" s="4" t="s">
        <v>59</v>
      </c>
      <c r="C5" s="1">
        <f>'District Data'!D2</f>
        <v>3.3094101249999999</v>
      </c>
      <c r="D5" s="75">
        <v>4.2590000000000003E-2</v>
      </c>
      <c r="E5" s="71">
        <f>C5*D5</f>
        <v>0.14094777722375001</v>
      </c>
      <c r="F5" s="17"/>
    </row>
    <row r="6" spans="1:6" x14ac:dyDescent="0.2">
      <c r="A6" s="12"/>
      <c r="B6" s="4" t="s">
        <v>60</v>
      </c>
      <c r="C6" s="31">
        <f>('District Data'!B2)</f>
        <v>128.9</v>
      </c>
      <c r="D6" s="75">
        <v>4.3740000000000001E-2</v>
      </c>
      <c r="E6" s="72">
        <f>IFERROR((LN(C6)*D6),0)</f>
        <v>0.21253427444100051</v>
      </c>
      <c r="F6" s="18"/>
    </row>
    <row r="7" spans="1:6" ht="25.5" x14ac:dyDescent="0.2">
      <c r="A7" s="12"/>
      <c r="B7" s="4" t="s">
        <v>61</v>
      </c>
      <c r="C7" s="69">
        <f>'District Data'!I2</f>
        <v>0</v>
      </c>
      <c r="D7" s="75">
        <v>0</v>
      </c>
      <c r="E7" s="71">
        <f>C7*D7</f>
        <v>0</v>
      </c>
      <c r="F7" s="17"/>
    </row>
    <row r="8" spans="1:6" ht="26.25" thickBot="1" x14ac:dyDescent="0.25">
      <c r="A8" s="12"/>
      <c r="B8" s="28" t="s">
        <v>62</v>
      </c>
      <c r="C8" s="29">
        <f>'District Data'!J2</f>
        <v>0</v>
      </c>
      <c r="D8" s="76">
        <v>-0.18929199999999999</v>
      </c>
      <c r="E8" s="73">
        <f>C8*D8</f>
        <v>0</v>
      </c>
      <c r="F8" s="17"/>
    </row>
    <row r="9" spans="1:6" ht="13.5" thickBot="1" x14ac:dyDescent="0.25">
      <c r="A9" s="12"/>
      <c r="B9" s="20"/>
      <c r="C9" s="21"/>
      <c r="D9" s="21"/>
      <c r="E9" s="21"/>
      <c r="F9" s="17"/>
    </row>
    <row r="10" spans="1:6" ht="13.5" thickBot="1" x14ac:dyDescent="0.25">
      <c r="A10" s="12"/>
      <c r="B10" s="5" t="s">
        <v>63</v>
      </c>
      <c r="C10" s="22"/>
      <c r="D10" s="22"/>
      <c r="E10" s="143">
        <f>SUM(E2:E8)</f>
        <v>5.9416943010696652</v>
      </c>
      <c r="F10" s="19"/>
    </row>
    <row r="11" spans="1:6" ht="13.5" thickBot="1" x14ac:dyDescent="0.25">
      <c r="A11" s="12"/>
      <c r="B11" s="8"/>
      <c r="C11" s="8"/>
      <c r="D11" s="8"/>
      <c r="E11" s="8"/>
      <c r="F11" s="17"/>
    </row>
    <row r="12" spans="1:6" ht="26.25" thickBot="1" x14ac:dyDescent="0.25">
      <c r="A12" s="12"/>
      <c r="B12" s="5" t="s">
        <v>64</v>
      </c>
      <c r="C12" s="23"/>
      <c r="D12" s="22"/>
      <c r="E12" s="77">
        <v>8.3653370000000002</v>
      </c>
      <c r="F12" s="18"/>
    </row>
    <row r="13" spans="1:6" ht="13.5" thickBot="1" x14ac:dyDescent="0.25">
      <c r="A13" s="12"/>
      <c r="B13" s="20"/>
      <c r="C13" s="23"/>
      <c r="D13" s="22"/>
      <c r="E13" s="24"/>
      <c r="F13" s="18"/>
    </row>
    <row r="14" spans="1:6" ht="13.5" thickBot="1" x14ac:dyDescent="0.25">
      <c r="A14" s="12"/>
      <c r="B14" s="5" t="s">
        <v>65</v>
      </c>
      <c r="C14" s="22"/>
      <c r="D14" s="22"/>
      <c r="E14" s="143">
        <f>E10+E12</f>
        <v>14.307031301069665</v>
      </c>
      <c r="F14" s="13"/>
    </row>
    <row r="15" spans="1:6" ht="13.5" thickBot="1" x14ac:dyDescent="0.25">
      <c r="A15" s="12"/>
      <c r="B15" s="20"/>
      <c r="C15" s="22"/>
      <c r="D15" s="22"/>
      <c r="E15" s="21"/>
      <c r="F15" s="13"/>
    </row>
    <row r="16" spans="1:6" ht="13.5" thickBot="1" x14ac:dyDescent="0.25">
      <c r="A16" s="12"/>
      <c r="B16" s="5" t="s">
        <v>66</v>
      </c>
      <c r="C16" s="8"/>
      <c r="D16" s="8"/>
      <c r="E16" s="7">
        <f>EXP(E14)</f>
        <v>1634800.4420457394</v>
      </c>
      <c r="F16" s="13"/>
    </row>
    <row r="17" spans="1:8" ht="13.5" thickBot="1" x14ac:dyDescent="0.25">
      <c r="A17" s="12"/>
      <c r="B17" s="8"/>
      <c r="C17" s="8"/>
      <c r="D17" s="8"/>
      <c r="E17" s="8"/>
      <c r="F17" s="13"/>
    </row>
    <row r="18" spans="1:8" ht="13.5" thickBot="1" x14ac:dyDescent="0.25">
      <c r="A18" s="12"/>
      <c r="B18" s="5" t="s">
        <v>67</v>
      </c>
      <c r="C18" s="8"/>
      <c r="D18" s="8"/>
      <c r="E18" s="7">
        <f>'District Data'!S2</f>
        <v>10661.434999999999</v>
      </c>
      <c r="F18" s="13"/>
    </row>
    <row r="19" spans="1:8" ht="13.5" thickBot="1" x14ac:dyDescent="0.25">
      <c r="A19" s="12"/>
      <c r="B19" s="8"/>
      <c r="C19" s="8"/>
      <c r="D19" s="8"/>
      <c r="E19" s="8"/>
      <c r="F19" s="13"/>
    </row>
    <row r="20" spans="1:8" ht="26.25" thickBot="1" x14ac:dyDescent="0.25">
      <c r="A20" s="12"/>
      <c r="B20" s="5" t="s">
        <v>68</v>
      </c>
      <c r="C20" s="8"/>
      <c r="D20" s="8"/>
      <c r="E20" s="7">
        <f>E16+E18</f>
        <v>1645461.8770457394</v>
      </c>
      <c r="F20" s="13"/>
    </row>
    <row r="21" spans="1:8" ht="13.5" thickBot="1" x14ac:dyDescent="0.25">
      <c r="A21" s="12"/>
      <c r="B21" s="20"/>
      <c r="C21" s="8"/>
      <c r="D21" s="8"/>
      <c r="E21" s="21"/>
      <c r="F21" s="13"/>
    </row>
    <row r="22" spans="1:8" ht="13.5" thickBot="1" x14ac:dyDescent="0.25">
      <c r="A22" s="12"/>
      <c r="B22" s="5" t="s">
        <v>69</v>
      </c>
      <c r="C22" s="8"/>
      <c r="D22" s="8"/>
      <c r="E22" s="6">
        <v>1</v>
      </c>
      <c r="F22" s="13"/>
    </row>
    <row r="23" spans="1:8" ht="13.5" thickBot="1" x14ac:dyDescent="0.25">
      <c r="A23" s="12"/>
      <c r="B23" s="20"/>
      <c r="C23" s="8"/>
      <c r="D23" s="8"/>
      <c r="E23" s="20"/>
      <c r="F23" s="13"/>
    </row>
    <row r="24" spans="1:8" ht="13.5" thickBot="1" x14ac:dyDescent="0.25">
      <c r="A24" s="12"/>
      <c r="B24" s="5" t="s">
        <v>70</v>
      </c>
      <c r="C24" s="8"/>
      <c r="D24" s="8"/>
      <c r="E24" s="6">
        <f>IF(('District Data'!M2+'District Data'!N2+'District Data'!O2+'District Data'!P2)&gt;0,1,0)</f>
        <v>0</v>
      </c>
      <c r="F24" s="13"/>
    </row>
    <row r="25" spans="1:8" ht="13.5" thickBot="1" x14ac:dyDescent="0.25">
      <c r="A25" s="12"/>
      <c r="B25" s="8"/>
      <c r="C25" s="8"/>
      <c r="D25" s="8"/>
      <c r="E25" s="8"/>
      <c r="F25" s="13"/>
    </row>
    <row r="26" spans="1:8" ht="13.5" thickBot="1" x14ac:dyDescent="0.25">
      <c r="A26" s="12"/>
      <c r="B26" s="5" t="s">
        <v>71</v>
      </c>
      <c r="C26" s="8"/>
      <c r="D26" s="8"/>
      <c r="E26" s="78">
        <f>'District Data'!U2</f>
        <v>1633243.99</v>
      </c>
      <c r="F26" s="13"/>
    </row>
    <row r="27" spans="1:8" ht="13.5" thickBot="1" x14ac:dyDescent="0.25">
      <c r="A27" s="12"/>
      <c r="B27" s="8"/>
      <c r="C27" s="8"/>
      <c r="D27" s="8"/>
      <c r="E27" s="8"/>
      <c r="F27" s="13"/>
    </row>
    <row r="28" spans="1:8" ht="13.5" thickBot="1" x14ac:dyDescent="0.25">
      <c r="A28" s="12"/>
      <c r="B28" s="5" t="s">
        <v>72</v>
      </c>
      <c r="C28" s="8"/>
      <c r="D28" s="8"/>
      <c r="E28" s="79">
        <f>E26*E22</f>
        <v>1633243.99</v>
      </c>
      <c r="F28" s="13"/>
    </row>
    <row r="29" spans="1:8" ht="13.5" thickBot="1" x14ac:dyDescent="0.25">
      <c r="A29" s="12"/>
      <c r="B29" s="8"/>
      <c r="C29" s="8"/>
      <c r="D29" s="8"/>
      <c r="E29" s="8"/>
      <c r="F29" s="13"/>
    </row>
    <row r="30" spans="1:8" ht="13.5" thickBot="1" x14ac:dyDescent="0.25">
      <c r="A30" s="12"/>
      <c r="B30" s="5" t="s">
        <v>73</v>
      </c>
      <c r="C30" s="8"/>
      <c r="D30" s="8"/>
      <c r="E30" s="78">
        <f>IF(E20&lt;E28,E28-E20,0)*E24</f>
        <v>0</v>
      </c>
      <c r="F30" s="13"/>
      <c r="G30" s="127"/>
      <c r="H30" s="127"/>
    </row>
    <row r="31" spans="1:8" ht="13.5" thickBot="1" x14ac:dyDescent="0.25">
      <c r="A31" s="12"/>
      <c r="B31" s="8"/>
      <c r="C31" s="8"/>
      <c r="D31" s="8"/>
      <c r="E31" s="8"/>
      <c r="F31" s="13"/>
    </row>
    <row r="32" spans="1:8" ht="13.5" thickBot="1" x14ac:dyDescent="0.25">
      <c r="A32" s="12"/>
      <c r="B32" s="5" t="s">
        <v>74</v>
      </c>
      <c r="C32" s="8"/>
      <c r="D32" s="8"/>
      <c r="E32" s="87">
        <f>IF('District Data'!Q2&gt;0,1,0)</f>
        <v>0</v>
      </c>
      <c r="F32" s="13"/>
    </row>
    <row r="33" spans="1:6" ht="13.5" thickBot="1" x14ac:dyDescent="0.25">
      <c r="A33" s="12"/>
      <c r="B33" s="8"/>
      <c r="C33" s="8"/>
      <c r="D33" s="8"/>
      <c r="E33" s="8"/>
      <c r="F33" s="13"/>
    </row>
    <row r="34" spans="1:6" ht="13.5" thickBot="1" x14ac:dyDescent="0.25">
      <c r="A34" s="12"/>
      <c r="B34" s="5" t="s">
        <v>75</v>
      </c>
      <c r="C34" s="8"/>
      <c r="D34" s="8"/>
      <c r="E34" s="87">
        <f>IF((Simulator!G8-Simulator!G19)+(Simulator!G10-Simulator!G21)+(Simulator!J8-Simulator!J19)&lt;&gt;0,1,0)</f>
        <v>0</v>
      </c>
      <c r="F34" s="13"/>
    </row>
    <row r="35" spans="1:6" ht="13.5" thickBot="1" x14ac:dyDescent="0.25">
      <c r="A35" s="12"/>
      <c r="B35" s="8"/>
      <c r="C35" s="8"/>
      <c r="D35" s="8"/>
      <c r="E35" s="8"/>
      <c r="F35" s="13"/>
    </row>
    <row r="36" spans="1:6" ht="13.5" thickBot="1" x14ac:dyDescent="0.25">
      <c r="A36" s="12"/>
      <c r="B36" s="5" t="s">
        <v>76</v>
      </c>
      <c r="C36" s="8"/>
      <c r="D36" s="8"/>
      <c r="E36" s="78">
        <f>E16-'District Data'!L2</f>
        <v>-1.0710209608078003E-8</v>
      </c>
      <c r="F36" s="13"/>
    </row>
    <row r="37" spans="1:6" ht="13.5" thickBot="1" x14ac:dyDescent="0.25">
      <c r="A37" s="12"/>
      <c r="B37" s="8"/>
      <c r="C37" s="8"/>
      <c r="D37" s="8"/>
      <c r="E37" s="8"/>
      <c r="F37" s="13"/>
    </row>
    <row r="38" spans="1:6" ht="13.5" thickBot="1" x14ac:dyDescent="0.25">
      <c r="A38" s="12"/>
      <c r="B38" s="5" t="s">
        <v>77</v>
      </c>
      <c r="C38" s="8"/>
      <c r="D38" s="8"/>
      <c r="E38" s="78">
        <f>'District Data'!Q2</f>
        <v>0</v>
      </c>
      <c r="F38" s="13"/>
    </row>
    <row r="39" spans="1:6" ht="13.5" thickBot="1" x14ac:dyDescent="0.25">
      <c r="A39" s="12"/>
      <c r="B39" s="8"/>
      <c r="C39" s="8"/>
      <c r="D39" s="8"/>
      <c r="E39" s="8"/>
      <c r="F39" s="13"/>
    </row>
    <row r="40" spans="1:6" ht="13.5" thickBot="1" x14ac:dyDescent="0.25">
      <c r="A40" s="12"/>
      <c r="B40" s="5" t="s">
        <v>78</v>
      </c>
      <c r="C40" s="8"/>
      <c r="D40" s="8"/>
      <c r="E40" s="78">
        <f>IF(E38&gt;0,E36,0)</f>
        <v>0</v>
      </c>
      <c r="F40" s="13"/>
    </row>
    <row r="41" spans="1:6" ht="13.5" thickBot="1" x14ac:dyDescent="0.25">
      <c r="A41" s="12"/>
      <c r="B41" s="8"/>
      <c r="C41" s="8"/>
      <c r="D41" s="8"/>
      <c r="E41" s="8"/>
      <c r="F41" s="13"/>
    </row>
    <row r="42" spans="1:6" ht="13.5" thickBot="1" x14ac:dyDescent="0.25">
      <c r="A42" s="12"/>
      <c r="B42" s="5" t="s">
        <v>79</v>
      </c>
      <c r="C42" s="8"/>
      <c r="D42" s="8"/>
      <c r="E42" s="78">
        <f>IF(E40&lt;0,0,E40)</f>
        <v>0</v>
      </c>
      <c r="F42" s="13"/>
    </row>
    <row r="43" spans="1:6" ht="13.5" thickBot="1" x14ac:dyDescent="0.25">
      <c r="A43" s="12"/>
      <c r="B43" s="8"/>
      <c r="C43" s="8"/>
      <c r="D43" s="8"/>
      <c r="E43" s="8"/>
      <c r="F43" s="13"/>
    </row>
    <row r="44" spans="1:6" ht="13.5" thickBot="1" x14ac:dyDescent="0.25">
      <c r="A44" s="12"/>
      <c r="B44" s="5" t="s">
        <v>80</v>
      </c>
      <c r="C44" s="8"/>
      <c r="D44" s="8"/>
      <c r="E44" s="78">
        <f>IF(E42&lt;E38,E38-E42,0)</f>
        <v>0</v>
      </c>
      <c r="F44" s="13"/>
    </row>
    <row r="45" spans="1:6" ht="13.5" thickBot="1" x14ac:dyDescent="0.25">
      <c r="A45" s="12"/>
      <c r="B45" s="8"/>
      <c r="C45" s="8"/>
      <c r="D45" s="8"/>
      <c r="E45" s="8"/>
      <c r="F45" s="13"/>
    </row>
    <row r="46" spans="1:6" ht="13.5" thickBot="1" x14ac:dyDescent="0.25">
      <c r="A46" s="12"/>
      <c r="B46" s="5"/>
      <c r="C46" s="8"/>
      <c r="D46" s="8"/>
      <c r="E46" s="78"/>
      <c r="F46" s="13"/>
    </row>
    <row r="47" spans="1:6" ht="13.5" thickBot="1" x14ac:dyDescent="0.25">
      <c r="A47" s="12"/>
      <c r="B47" s="8"/>
      <c r="C47" s="8"/>
      <c r="D47" s="8"/>
      <c r="E47" s="8"/>
      <c r="F47" s="13"/>
    </row>
    <row r="48" spans="1:6" ht="13.5" thickBot="1" x14ac:dyDescent="0.25">
      <c r="A48" s="12"/>
      <c r="B48" s="5"/>
      <c r="C48" s="8"/>
      <c r="D48" s="8"/>
      <c r="E48" s="78"/>
      <c r="F48" s="13"/>
    </row>
    <row r="49" spans="1:6" ht="13.5" thickBot="1" x14ac:dyDescent="0.25">
      <c r="A49" s="12"/>
      <c r="B49" s="8"/>
      <c r="C49" s="8"/>
      <c r="D49" s="8"/>
      <c r="E49" s="8"/>
      <c r="F49" s="13"/>
    </row>
    <row r="50" spans="1:6" ht="13.5" thickBot="1" x14ac:dyDescent="0.25">
      <c r="A50" s="12"/>
      <c r="B50" s="5"/>
      <c r="C50" s="8"/>
      <c r="D50" s="8"/>
      <c r="E50" s="78"/>
      <c r="F50" s="13"/>
    </row>
    <row r="51" spans="1:6" x14ac:dyDescent="0.2">
      <c r="A51" s="12"/>
      <c r="B51" s="8"/>
      <c r="C51" s="8"/>
      <c r="D51" s="8"/>
      <c r="E51" s="8"/>
      <c r="F51" s="13"/>
    </row>
    <row r="52" spans="1:6" x14ac:dyDescent="0.2">
      <c r="A52" s="12"/>
      <c r="B52" s="8"/>
      <c r="C52" s="8"/>
      <c r="D52" s="8"/>
      <c r="E52" s="8"/>
      <c r="F52" s="13"/>
    </row>
    <row r="53" spans="1:6" x14ac:dyDescent="0.2">
      <c r="A53" s="12"/>
      <c r="B53" s="8"/>
      <c r="C53" s="8"/>
      <c r="D53" s="8"/>
      <c r="E53" s="8"/>
      <c r="F53" s="13"/>
    </row>
    <row r="54" spans="1:6" ht="13.5" thickBot="1" x14ac:dyDescent="0.25">
      <c r="A54" s="14"/>
      <c r="B54" s="15"/>
      <c r="C54" s="15"/>
      <c r="D54" s="15"/>
      <c r="E54" s="15"/>
      <c r="F54" s="16"/>
    </row>
    <row r="71" ht="16.149999999999999" customHeight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84"/>
  <sheetViews>
    <sheetView workbookViewId="0">
      <selection activeCell="G297" sqref="G297"/>
    </sheetView>
  </sheetViews>
  <sheetFormatPr defaultColWidth="9.140625" defaultRowHeight="12.75" x14ac:dyDescent="0.2"/>
  <cols>
    <col min="1" max="1" width="21.5703125" style="142" customWidth="1"/>
    <col min="2" max="2" width="17.7109375" style="142" customWidth="1"/>
    <col min="3" max="3" width="22.140625" style="142" customWidth="1"/>
    <col min="4" max="4" width="24" style="142" customWidth="1"/>
    <col min="5" max="5" width="20.7109375" style="142" customWidth="1"/>
    <col min="6" max="6" width="19" style="142" customWidth="1"/>
    <col min="7" max="7" width="22.85546875" style="142" customWidth="1"/>
    <col min="8" max="8" width="24.7109375" style="142" customWidth="1"/>
    <col min="9" max="9" width="20.5703125" style="142" customWidth="1"/>
    <col min="10" max="10" width="20.140625" style="142" customWidth="1"/>
    <col min="11" max="11" width="32.140625" style="142" customWidth="1"/>
    <col min="12" max="12" width="37.42578125" style="142" customWidth="1"/>
    <col min="13" max="13" width="28.5703125" style="142" customWidth="1"/>
    <col min="14" max="14" width="32.7109375" style="142" customWidth="1"/>
    <col min="15" max="15" width="31.28515625" style="142" customWidth="1"/>
    <col min="16" max="16" width="23.42578125" style="142" customWidth="1"/>
    <col min="17" max="17" width="23.85546875" style="142" customWidth="1"/>
    <col min="18" max="18" width="28.85546875" style="142" customWidth="1"/>
    <col min="19" max="19" width="30.28515625" style="142" customWidth="1"/>
    <col min="20" max="21" width="28.85546875" style="142" customWidth="1"/>
    <col min="22" max="22" width="23.42578125" style="142" customWidth="1"/>
    <col min="23" max="23" width="31.28515625" style="142" customWidth="1"/>
    <col min="24" max="24" width="11.42578125" style="142" customWidth="1"/>
    <col min="25" max="25" width="34.85546875" style="142" customWidth="1"/>
    <col min="26" max="26" width="35.42578125" style="142" customWidth="1"/>
    <col min="27" max="27" width="33.5703125" style="94" customWidth="1"/>
    <col min="28" max="16384" width="9.140625" style="94"/>
  </cols>
  <sheetData>
    <row r="1" spans="1:27" x14ac:dyDescent="0.2">
      <c r="A1" s="94" t="s">
        <v>81</v>
      </c>
      <c r="B1" s="142" t="s">
        <v>82</v>
      </c>
      <c r="C1" s="142" t="s">
        <v>83</v>
      </c>
      <c r="D1" s="142" t="s">
        <v>84</v>
      </c>
      <c r="E1" s="142" t="s">
        <v>85</v>
      </c>
      <c r="F1" s="142" t="s">
        <v>86</v>
      </c>
      <c r="G1" s="142" t="s">
        <v>87</v>
      </c>
      <c r="H1" s="142" t="s">
        <v>88</v>
      </c>
      <c r="I1" s="142" t="s">
        <v>89</v>
      </c>
      <c r="J1" s="142" t="s">
        <v>90</v>
      </c>
      <c r="K1" s="142" t="s">
        <v>91</v>
      </c>
      <c r="L1" s="142" t="s">
        <v>92</v>
      </c>
      <c r="M1" s="142" t="s">
        <v>93</v>
      </c>
      <c r="N1" s="142" t="s">
        <v>94</v>
      </c>
      <c r="O1" s="142" t="s">
        <v>95</v>
      </c>
      <c r="P1" s="142" t="s">
        <v>96</v>
      </c>
      <c r="Q1" s="142" t="s">
        <v>97</v>
      </c>
      <c r="R1" s="142" t="s">
        <v>98</v>
      </c>
      <c r="S1" s="142" t="s">
        <v>99</v>
      </c>
      <c r="T1" s="142" t="s">
        <v>100</v>
      </c>
      <c r="U1" s="142" t="s">
        <v>101</v>
      </c>
      <c r="V1" s="142" t="s">
        <v>102</v>
      </c>
      <c r="W1" s="142" t="s">
        <v>103</v>
      </c>
      <c r="X1" s="142" t="s">
        <v>104</v>
      </c>
      <c r="Y1" s="142" t="s">
        <v>105</v>
      </c>
      <c r="Z1" s="142" t="s">
        <v>106</v>
      </c>
      <c r="AA1" s="94" t="s">
        <v>107</v>
      </c>
    </row>
    <row r="2" spans="1:27" x14ac:dyDescent="0.2">
      <c r="A2" s="142" t="s">
        <v>108</v>
      </c>
      <c r="B2" s="142">
        <v>128.9</v>
      </c>
      <c r="C2" s="142">
        <v>436</v>
      </c>
      <c r="D2" s="142">
        <v>3.3094101249999999</v>
      </c>
      <c r="E2" s="142">
        <v>0</v>
      </c>
      <c r="F2" s="142">
        <v>11</v>
      </c>
      <c r="G2" s="142">
        <v>1288.375</v>
      </c>
      <c r="H2" s="142">
        <v>211.5</v>
      </c>
      <c r="I2" s="142">
        <v>0</v>
      </c>
      <c r="J2" s="142">
        <v>0</v>
      </c>
      <c r="K2" s="142">
        <v>5.9416943010000001</v>
      </c>
      <c r="L2" s="142">
        <v>1634800.4420457501</v>
      </c>
      <c r="M2" s="142">
        <v>0</v>
      </c>
      <c r="N2" s="142">
        <v>0</v>
      </c>
      <c r="O2" s="142">
        <v>0</v>
      </c>
      <c r="P2" s="142">
        <v>0</v>
      </c>
      <c r="Q2" s="142">
        <v>0</v>
      </c>
      <c r="R2" s="142">
        <v>1</v>
      </c>
      <c r="S2" s="142">
        <v>10661.434999999999</v>
      </c>
      <c r="T2" s="142">
        <v>1645461.8770457499</v>
      </c>
      <c r="U2" s="142">
        <v>1633243.99</v>
      </c>
      <c r="V2" s="142">
        <v>42301.019340999999</v>
      </c>
      <c r="W2" s="142">
        <v>1675545.0093410001</v>
      </c>
      <c r="X2" s="142">
        <v>1645461.8770457499</v>
      </c>
      <c r="Y2" s="142">
        <v>16404.163152000001</v>
      </c>
      <c r="Z2" s="142">
        <v>9104.6299999999992</v>
      </c>
      <c r="AA2" s="94">
        <v>1670970.67019775</v>
      </c>
    </row>
    <row r="3" spans="1:27" hidden="1" x14ac:dyDescent="0.2">
      <c r="A3" s="142" t="s">
        <v>109</v>
      </c>
      <c r="B3" s="142">
        <v>78.067478602999998</v>
      </c>
      <c r="C3" s="142">
        <v>175</v>
      </c>
      <c r="D3" s="142">
        <v>3.9324183750000001</v>
      </c>
      <c r="E3" s="142">
        <v>0</v>
      </c>
      <c r="F3" s="142">
        <v>2</v>
      </c>
      <c r="G3" s="142">
        <v>450.75</v>
      </c>
      <c r="H3" s="142">
        <v>0</v>
      </c>
      <c r="I3" s="142">
        <v>0</v>
      </c>
      <c r="J3" s="142">
        <v>0</v>
      </c>
      <c r="K3" s="142">
        <v>4.487151924</v>
      </c>
      <c r="L3" s="142">
        <v>381737.67019851197</v>
      </c>
      <c r="M3" s="142">
        <v>0</v>
      </c>
      <c r="N3" s="142">
        <v>0</v>
      </c>
      <c r="O3" s="142">
        <v>0</v>
      </c>
      <c r="P3" s="142">
        <v>0</v>
      </c>
      <c r="Q3" s="142">
        <v>0</v>
      </c>
      <c r="R3" s="142">
        <v>1</v>
      </c>
      <c r="S3" s="142">
        <v>0</v>
      </c>
      <c r="T3" s="142">
        <v>381737.67019851197</v>
      </c>
      <c r="U3" s="142">
        <v>355393.4</v>
      </c>
      <c r="V3" s="142">
        <v>18409.378120000001</v>
      </c>
      <c r="W3" s="142">
        <v>373802.77811999997</v>
      </c>
      <c r="X3" s="142">
        <v>373802.77811999997</v>
      </c>
      <c r="Y3" s="142">
        <v>5500.8520319999998</v>
      </c>
      <c r="Z3" s="142">
        <v>3053.08</v>
      </c>
      <c r="AA3" s="94">
        <v>382356.71015200001</v>
      </c>
    </row>
    <row r="4" spans="1:27" hidden="1" x14ac:dyDescent="0.2">
      <c r="A4" s="142" t="s">
        <v>110</v>
      </c>
      <c r="B4" s="142">
        <v>207.396834563</v>
      </c>
      <c r="C4" s="142">
        <v>282</v>
      </c>
      <c r="D4" s="142">
        <v>12.778165124999999</v>
      </c>
      <c r="E4" s="142">
        <v>0</v>
      </c>
      <c r="F4" s="142">
        <v>2</v>
      </c>
      <c r="G4" s="142">
        <v>121.5</v>
      </c>
      <c r="H4" s="142">
        <v>2.625</v>
      </c>
      <c r="I4" s="142">
        <v>0</v>
      </c>
      <c r="J4" s="142">
        <v>0</v>
      </c>
      <c r="K4" s="142">
        <v>4.1786810049999996</v>
      </c>
      <c r="L4" s="142">
        <v>280412.77843017102</v>
      </c>
      <c r="M4" s="142">
        <v>0</v>
      </c>
      <c r="N4" s="142">
        <v>0</v>
      </c>
      <c r="O4" s="142">
        <v>0</v>
      </c>
      <c r="P4" s="142">
        <v>0</v>
      </c>
      <c r="Q4" s="142">
        <v>0</v>
      </c>
      <c r="R4" s="142">
        <v>1</v>
      </c>
      <c r="S4" s="142">
        <v>0</v>
      </c>
      <c r="T4" s="142">
        <v>280412.77843017102</v>
      </c>
      <c r="U4" s="142">
        <v>241682.67</v>
      </c>
      <c r="V4" s="142">
        <v>63804.224880000002</v>
      </c>
      <c r="W4" s="142">
        <v>305486.89487999998</v>
      </c>
      <c r="X4" s="142">
        <v>280412.77843017102</v>
      </c>
      <c r="Y4" s="142">
        <v>3761.813952</v>
      </c>
      <c r="Z4" s="142">
        <v>2087.88</v>
      </c>
      <c r="AA4" s="94">
        <v>286262.47238217102</v>
      </c>
    </row>
    <row r="5" spans="1:27" hidden="1" x14ac:dyDescent="0.2">
      <c r="A5" s="142" t="s">
        <v>111</v>
      </c>
      <c r="B5" s="142">
        <v>50.180516103999999</v>
      </c>
      <c r="C5" s="142">
        <v>243</v>
      </c>
      <c r="D5" s="142">
        <v>4.0354217500000003</v>
      </c>
      <c r="E5" s="142">
        <v>0</v>
      </c>
      <c r="F5" s="142">
        <v>7.375</v>
      </c>
      <c r="G5" s="142">
        <v>1211.125</v>
      </c>
      <c r="H5" s="142">
        <v>79.25</v>
      </c>
      <c r="I5" s="142">
        <v>0</v>
      </c>
      <c r="J5" s="142">
        <v>0</v>
      </c>
      <c r="K5" s="142">
        <v>5.7201422470000001</v>
      </c>
      <c r="L5" s="142">
        <v>1309923.4352007101</v>
      </c>
      <c r="M5" s="142">
        <v>0</v>
      </c>
      <c r="N5" s="142">
        <v>0</v>
      </c>
      <c r="O5" s="142">
        <v>0</v>
      </c>
      <c r="P5" s="142">
        <v>0</v>
      </c>
      <c r="Q5" s="142">
        <v>0</v>
      </c>
      <c r="R5" s="142">
        <v>1</v>
      </c>
      <c r="S5" s="142">
        <v>14108.7</v>
      </c>
      <c r="T5" s="142">
        <v>1324032.13520071</v>
      </c>
      <c r="U5" s="142">
        <v>1839880.85</v>
      </c>
      <c r="V5" s="142">
        <v>145166.59906499999</v>
      </c>
      <c r="W5" s="142">
        <v>1985047.4490650001</v>
      </c>
      <c r="X5" s="142">
        <v>1324032.13520071</v>
      </c>
      <c r="Y5" s="142">
        <v>29882.165913600002</v>
      </c>
      <c r="Z5" s="142">
        <v>14808.2</v>
      </c>
      <c r="AA5" s="94">
        <v>1368722.50111431</v>
      </c>
    </row>
    <row r="6" spans="1:27" hidden="1" x14ac:dyDescent="0.2">
      <c r="A6" s="142" t="s">
        <v>112</v>
      </c>
      <c r="B6" s="142">
        <v>177.54058479299999</v>
      </c>
      <c r="C6" s="142">
        <v>505</v>
      </c>
      <c r="D6" s="142">
        <v>5.9231012500000002</v>
      </c>
      <c r="E6" s="142">
        <v>0</v>
      </c>
      <c r="F6" s="142">
        <v>16.5</v>
      </c>
      <c r="G6" s="142">
        <v>3791.375</v>
      </c>
      <c r="H6" s="142">
        <v>160.875</v>
      </c>
      <c r="I6" s="142">
        <v>0</v>
      </c>
      <c r="J6" s="142">
        <v>0</v>
      </c>
      <c r="K6" s="142">
        <v>6.8484794280000001</v>
      </c>
      <c r="L6" s="142">
        <v>4048335.74723311</v>
      </c>
      <c r="M6" s="142">
        <v>0</v>
      </c>
      <c r="N6" s="142">
        <v>0</v>
      </c>
      <c r="O6" s="142">
        <v>0</v>
      </c>
      <c r="P6" s="142">
        <v>0</v>
      </c>
      <c r="Q6" s="142">
        <v>0</v>
      </c>
      <c r="R6" s="142">
        <v>1</v>
      </c>
      <c r="S6" s="142">
        <v>4945.25</v>
      </c>
      <c r="T6" s="142">
        <v>4053280.99723311</v>
      </c>
      <c r="U6" s="142">
        <v>4181908.74</v>
      </c>
      <c r="V6" s="142">
        <v>84474.556547999993</v>
      </c>
      <c r="W6" s="142">
        <v>4266383.2965479996</v>
      </c>
      <c r="X6" s="142">
        <v>4053280.99723311</v>
      </c>
      <c r="Y6" s="142">
        <v>72734.832936480001</v>
      </c>
      <c r="Z6" s="142">
        <v>35567.620000000003</v>
      </c>
      <c r="AA6" s="94">
        <v>4161583.4501695898</v>
      </c>
    </row>
    <row r="7" spans="1:27" hidden="1" x14ac:dyDescent="0.2">
      <c r="A7" s="142" t="s">
        <v>113</v>
      </c>
      <c r="B7" s="142">
        <v>435.84407791799998</v>
      </c>
      <c r="C7" s="142">
        <v>368</v>
      </c>
      <c r="D7" s="142">
        <v>7.4950332499999996</v>
      </c>
      <c r="E7" s="142">
        <v>0</v>
      </c>
      <c r="F7" s="142">
        <v>2</v>
      </c>
      <c r="G7" s="142">
        <v>310.875</v>
      </c>
      <c r="H7" s="142">
        <v>4.75</v>
      </c>
      <c r="I7" s="142">
        <v>0</v>
      </c>
      <c r="J7" s="142">
        <v>0</v>
      </c>
      <c r="K7" s="142">
        <v>4.6648830930000003</v>
      </c>
      <c r="L7" s="142">
        <v>455987.23427774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1</v>
      </c>
      <c r="S7" s="142">
        <v>468.32499999999999</v>
      </c>
      <c r="T7" s="142">
        <v>456455.55927774002</v>
      </c>
      <c r="U7" s="142">
        <v>357250.05</v>
      </c>
      <c r="V7" s="142">
        <v>13432.60188</v>
      </c>
      <c r="W7" s="142">
        <v>370682.65188000002</v>
      </c>
      <c r="X7" s="142">
        <v>370682.65188000002</v>
      </c>
      <c r="Y7" s="142">
        <v>6720.4668959999999</v>
      </c>
      <c r="Z7" s="142">
        <v>3729.99</v>
      </c>
      <c r="AA7" s="94">
        <v>381133.10877599998</v>
      </c>
    </row>
    <row r="8" spans="1:27" hidden="1" x14ac:dyDescent="0.2">
      <c r="A8" s="142" t="s">
        <v>114</v>
      </c>
      <c r="B8" s="142">
        <v>67.400000000000006</v>
      </c>
      <c r="C8" s="142">
        <v>536</v>
      </c>
      <c r="D8" s="142">
        <v>2.9840153749999998</v>
      </c>
      <c r="E8" s="142">
        <v>0</v>
      </c>
      <c r="F8" s="142">
        <v>26.875</v>
      </c>
      <c r="G8" s="142">
        <v>13313.375</v>
      </c>
      <c r="H8" s="142">
        <v>835.625</v>
      </c>
      <c r="I8" s="142">
        <v>0</v>
      </c>
      <c r="J8" s="142">
        <v>0</v>
      </c>
      <c r="K8" s="142">
        <v>7.8782506489999999</v>
      </c>
      <c r="L8" s="142">
        <v>11337060.9744076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1</v>
      </c>
      <c r="S8" s="142">
        <v>45850</v>
      </c>
      <c r="T8" s="142">
        <v>11382910.9744076</v>
      </c>
      <c r="U8" s="142">
        <v>10846418.41</v>
      </c>
      <c r="V8" s="142">
        <v>379624.64435000002</v>
      </c>
      <c r="W8" s="142">
        <v>11226043.05435</v>
      </c>
      <c r="X8" s="142">
        <v>11226043.05435</v>
      </c>
      <c r="Y8" s="142">
        <v>155299.75023576</v>
      </c>
      <c r="Z8" s="142">
        <v>75942.19</v>
      </c>
      <c r="AA8" s="94">
        <v>11457284.9945857</v>
      </c>
    </row>
    <row r="9" spans="1:27" hidden="1" x14ac:dyDescent="0.2">
      <c r="A9" s="142" t="s">
        <v>115</v>
      </c>
      <c r="B9" s="142">
        <v>27.668979515</v>
      </c>
      <c r="C9" s="142">
        <v>212</v>
      </c>
      <c r="D9" s="142">
        <v>2.8434528750000001</v>
      </c>
      <c r="E9" s="142">
        <v>0</v>
      </c>
      <c r="F9" s="142">
        <v>8.625</v>
      </c>
      <c r="G9" s="142">
        <v>1995.375</v>
      </c>
      <c r="H9" s="142">
        <v>58</v>
      </c>
      <c r="I9" s="142">
        <v>0</v>
      </c>
      <c r="J9" s="142">
        <v>0</v>
      </c>
      <c r="K9" s="142">
        <v>5.9630274490000001</v>
      </c>
      <c r="L9" s="142">
        <v>1670050.54286681</v>
      </c>
      <c r="M9" s="142">
        <v>0</v>
      </c>
      <c r="N9" s="142">
        <v>0</v>
      </c>
      <c r="O9" s="142">
        <v>0</v>
      </c>
      <c r="P9" s="142">
        <v>0</v>
      </c>
      <c r="Q9" s="142">
        <v>0</v>
      </c>
      <c r="R9" s="142">
        <v>1</v>
      </c>
      <c r="S9" s="142">
        <v>3340.5</v>
      </c>
      <c r="T9" s="142">
        <v>1673391.04286681</v>
      </c>
      <c r="U9" s="142">
        <v>2009386.63</v>
      </c>
      <c r="V9" s="142">
        <v>50636.543076000002</v>
      </c>
      <c r="W9" s="142">
        <v>2060023.1730760001</v>
      </c>
      <c r="X9" s="142">
        <v>1673391.04286681</v>
      </c>
      <c r="Y9" s="142">
        <v>38721.925295039997</v>
      </c>
      <c r="Z9" s="142">
        <v>18213.07</v>
      </c>
      <c r="AA9" s="94">
        <v>1730326.0381618501</v>
      </c>
    </row>
    <row r="10" spans="1:27" hidden="1" x14ac:dyDescent="0.2">
      <c r="A10" s="142" t="s">
        <v>116</v>
      </c>
      <c r="B10" s="142">
        <v>265.7</v>
      </c>
      <c r="C10" s="142">
        <v>973</v>
      </c>
      <c r="D10" s="142">
        <v>4.3652199999999999</v>
      </c>
      <c r="E10" s="142">
        <v>0</v>
      </c>
      <c r="F10" s="142">
        <v>20.625</v>
      </c>
      <c r="G10" s="142">
        <v>9917.125</v>
      </c>
      <c r="H10" s="142">
        <v>542.125</v>
      </c>
      <c r="I10" s="142">
        <v>0</v>
      </c>
      <c r="J10" s="142">
        <v>0</v>
      </c>
      <c r="K10" s="142">
        <v>7.648880546</v>
      </c>
      <c r="L10" s="142">
        <v>9013351.5913361795</v>
      </c>
      <c r="M10" s="142">
        <v>0</v>
      </c>
      <c r="N10" s="142">
        <v>0</v>
      </c>
      <c r="O10" s="142">
        <v>2438118.3186638202</v>
      </c>
      <c r="P10" s="142">
        <v>0</v>
      </c>
      <c r="Q10" s="142">
        <v>0</v>
      </c>
      <c r="R10" s="142">
        <v>1</v>
      </c>
      <c r="S10" s="142">
        <v>0</v>
      </c>
      <c r="T10" s="142">
        <v>11451469.91</v>
      </c>
      <c r="U10" s="142">
        <v>11451469.91</v>
      </c>
      <c r="V10" s="142">
        <v>423704.38666999998</v>
      </c>
      <c r="W10" s="142">
        <v>11875174.296669999</v>
      </c>
      <c r="X10" s="142">
        <v>11451469.91</v>
      </c>
      <c r="Y10" s="142">
        <v>294202.43794113898</v>
      </c>
      <c r="Z10" s="142">
        <v>0</v>
      </c>
      <c r="AA10" s="94">
        <v>11745672.347941101</v>
      </c>
    </row>
    <row r="11" spans="1:27" hidden="1" x14ac:dyDescent="0.2">
      <c r="A11" s="142" t="s">
        <v>117</v>
      </c>
      <c r="B11" s="142">
        <v>33.232048661999997</v>
      </c>
      <c r="C11" s="142">
        <v>585</v>
      </c>
      <c r="D11" s="142">
        <v>2.4853885</v>
      </c>
      <c r="E11" s="142">
        <v>0</v>
      </c>
      <c r="F11" s="142">
        <v>28.5</v>
      </c>
      <c r="G11" s="142">
        <v>5115.25</v>
      </c>
      <c r="H11" s="142">
        <v>2386.25</v>
      </c>
      <c r="I11" s="142">
        <v>0</v>
      </c>
      <c r="J11" s="142">
        <v>0</v>
      </c>
      <c r="K11" s="142">
        <v>7.3309373579999999</v>
      </c>
      <c r="L11" s="142">
        <v>6558512.3441450903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1</v>
      </c>
      <c r="S11" s="142">
        <v>0</v>
      </c>
      <c r="T11" s="142">
        <v>6558512.3441450903</v>
      </c>
      <c r="U11" s="142">
        <v>10311035.73</v>
      </c>
      <c r="V11" s="142">
        <v>264993.61826100003</v>
      </c>
      <c r="W11" s="142">
        <v>10576029.348261001</v>
      </c>
      <c r="X11" s="142">
        <v>6558512.3441450903</v>
      </c>
      <c r="Y11" s="142">
        <v>43625.280454079999</v>
      </c>
      <c r="Z11" s="142">
        <v>20519.39</v>
      </c>
      <c r="AA11" s="94">
        <v>6622657.0145991696</v>
      </c>
    </row>
    <row r="12" spans="1:27" hidden="1" x14ac:dyDescent="0.2">
      <c r="A12" s="142" t="s">
        <v>118</v>
      </c>
      <c r="B12" s="142">
        <v>90.942457134999998</v>
      </c>
      <c r="C12" s="142">
        <v>574</v>
      </c>
      <c r="D12" s="142">
        <v>3.5648562500000001</v>
      </c>
      <c r="E12" s="142">
        <v>0</v>
      </c>
      <c r="F12" s="142">
        <v>37</v>
      </c>
      <c r="G12" s="142">
        <v>5421</v>
      </c>
      <c r="H12" s="142">
        <v>325</v>
      </c>
      <c r="I12" s="142">
        <v>0</v>
      </c>
      <c r="J12" s="142">
        <v>0</v>
      </c>
      <c r="K12" s="142">
        <v>7.371540553</v>
      </c>
      <c r="L12" s="142">
        <v>6830289.0599657502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1</v>
      </c>
      <c r="S12" s="142">
        <v>14410</v>
      </c>
      <c r="T12" s="142">
        <v>6844699.0599657502</v>
      </c>
      <c r="U12" s="142">
        <v>5130730.2300000004</v>
      </c>
      <c r="V12" s="142">
        <v>137503.570164</v>
      </c>
      <c r="W12" s="142">
        <v>5268233.8001640001</v>
      </c>
      <c r="X12" s="142">
        <v>5268233.8001640001</v>
      </c>
      <c r="Y12" s="142">
        <v>83934.100879200007</v>
      </c>
      <c r="Z12" s="142">
        <v>43334.94</v>
      </c>
      <c r="AA12" s="94">
        <v>5395502.8410432003</v>
      </c>
    </row>
    <row r="13" spans="1:27" hidden="1" x14ac:dyDescent="0.2">
      <c r="A13" s="142" t="s">
        <v>119</v>
      </c>
      <c r="B13" s="142">
        <v>116.92894789499999</v>
      </c>
      <c r="C13" s="142">
        <v>35</v>
      </c>
      <c r="D13" s="142">
        <v>17.268000000000001</v>
      </c>
      <c r="E13" s="142">
        <v>0</v>
      </c>
      <c r="F13" s="142">
        <v>1</v>
      </c>
      <c r="G13" s="142">
        <v>19</v>
      </c>
      <c r="H13" s="142">
        <v>0</v>
      </c>
      <c r="I13" s="142">
        <v>0</v>
      </c>
      <c r="J13" s="142">
        <v>1</v>
      </c>
      <c r="K13" s="142">
        <v>2.7781931480000002</v>
      </c>
      <c r="L13" s="142">
        <v>69115.213257333002</v>
      </c>
      <c r="M13" s="142">
        <v>16925.176742667001</v>
      </c>
      <c r="N13" s="142">
        <v>0</v>
      </c>
      <c r="O13" s="142">
        <v>0</v>
      </c>
      <c r="P13" s="142">
        <v>0</v>
      </c>
      <c r="Q13" s="142">
        <v>0</v>
      </c>
      <c r="R13" s="142">
        <v>1</v>
      </c>
      <c r="S13" s="142">
        <v>0</v>
      </c>
      <c r="T13" s="142">
        <v>86040.39</v>
      </c>
      <c r="U13" s="142">
        <v>86040.39</v>
      </c>
      <c r="V13" s="142">
        <v>1402.458357</v>
      </c>
      <c r="W13" s="142">
        <v>87442.848356999995</v>
      </c>
      <c r="X13" s="142">
        <v>86040.39</v>
      </c>
      <c r="Y13" s="142">
        <v>1247.0733600000001</v>
      </c>
      <c r="Z13" s="142">
        <v>692.15</v>
      </c>
      <c r="AA13" s="94">
        <v>87979.613360000003</v>
      </c>
    </row>
    <row r="14" spans="1:27" hidden="1" x14ac:dyDescent="0.2">
      <c r="A14" s="142" t="s">
        <v>120</v>
      </c>
      <c r="B14" s="142">
        <v>201.065021169</v>
      </c>
      <c r="C14" s="142">
        <v>900</v>
      </c>
      <c r="D14" s="142">
        <v>3.7405937499999999</v>
      </c>
      <c r="E14" s="142">
        <v>0</v>
      </c>
      <c r="F14" s="142">
        <v>37.125</v>
      </c>
      <c r="G14" s="142">
        <v>16927.125</v>
      </c>
      <c r="H14" s="142">
        <v>1613.125</v>
      </c>
      <c r="I14" s="142">
        <v>0</v>
      </c>
      <c r="J14" s="142">
        <v>0</v>
      </c>
      <c r="K14" s="142">
        <v>8.3607580620000004</v>
      </c>
      <c r="L14" s="142">
        <v>18367531.3310817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1</v>
      </c>
      <c r="S14" s="142">
        <v>0</v>
      </c>
      <c r="T14" s="142">
        <v>18367531.3310817</v>
      </c>
      <c r="U14" s="142">
        <v>16713877.839999899</v>
      </c>
      <c r="V14" s="142">
        <v>633455.97013599996</v>
      </c>
      <c r="W14" s="142">
        <v>17347333.810135901</v>
      </c>
      <c r="X14" s="142">
        <v>17347333.810135901</v>
      </c>
      <c r="Y14" s="142">
        <v>268187.58807360101</v>
      </c>
      <c r="Z14" s="142">
        <v>140423.9</v>
      </c>
      <c r="AA14" s="94">
        <v>17755945.2982095</v>
      </c>
    </row>
    <row r="15" spans="1:27" hidden="1" x14ac:dyDescent="0.2">
      <c r="A15" s="142" t="s">
        <v>121</v>
      </c>
      <c r="B15" s="142">
        <v>455.76417852899999</v>
      </c>
      <c r="C15" s="142">
        <v>604</v>
      </c>
      <c r="D15" s="142">
        <v>14.60425</v>
      </c>
      <c r="E15" s="142">
        <v>0</v>
      </c>
      <c r="F15" s="142">
        <v>1</v>
      </c>
      <c r="G15" s="142">
        <v>130.125</v>
      </c>
      <c r="H15" s="142">
        <v>0</v>
      </c>
      <c r="I15" s="142">
        <v>0</v>
      </c>
      <c r="J15" s="142">
        <v>0</v>
      </c>
      <c r="K15" s="142">
        <v>4.1736465699999998</v>
      </c>
      <c r="L15" s="142">
        <v>279004.60602611001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1</v>
      </c>
      <c r="S15" s="142">
        <v>0</v>
      </c>
      <c r="T15" s="142">
        <v>279004.60602611001</v>
      </c>
      <c r="U15" s="142">
        <v>213489.38</v>
      </c>
      <c r="V15" s="142">
        <v>5166.4429959999998</v>
      </c>
      <c r="W15" s="142">
        <v>218655.822996</v>
      </c>
      <c r="X15" s="142">
        <v>218655.822996</v>
      </c>
      <c r="Y15" s="142">
        <v>3693.1677119999999</v>
      </c>
      <c r="Z15" s="142">
        <v>2049.7800000000002</v>
      </c>
      <c r="AA15" s="94">
        <v>224398.770708</v>
      </c>
    </row>
    <row r="16" spans="1:27" hidden="1" x14ac:dyDescent="0.2">
      <c r="A16" s="142" t="s">
        <v>122</v>
      </c>
      <c r="B16" s="142">
        <v>39.056853908999997</v>
      </c>
      <c r="C16" s="142">
        <v>231</v>
      </c>
      <c r="D16" s="142">
        <v>5.7133878749999996</v>
      </c>
      <c r="E16" s="142">
        <v>0</v>
      </c>
      <c r="F16" s="142">
        <v>12.375</v>
      </c>
      <c r="G16" s="142">
        <v>1361.125</v>
      </c>
      <c r="H16" s="142">
        <v>80.625</v>
      </c>
      <c r="I16" s="142">
        <v>0</v>
      </c>
      <c r="J16" s="142">
        <v>0</v>
      </c>
      <c r="K16" s="142">
        <v>5.9421122549999996</v>
      </c>
      <c r="L16" s="142">
        <v>1635483.85533207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1</v>
      </c>
      <c r="S16" s="142">
        <v>19650</v>
      </c>
      <c r="T16" s="142">
        <v>1655133.85533207</v>
      </c>
      <c r="U16" s="142">
        <v>1656088.19</v>
      </c>
      <c r="V16" s="142">
        <v>64256.221771999997</v>
      </c>
      <c r="W16" s="142">
        <v>1720344.4117719999</v>
      </c>
      <c r="X16" s="142">
        <v>1655133.85533207</v>
      </c>
      <c r="Y16" s="142">
        <v>31260.948526079999</v>
      </c>
      <c r="Z16" s="142">
        <v>15491.46</v>
      </c>
      <c r="AA16" s="94">
        <v>1701886.26385815</v>
      </c>
    </row>
    <row r="17" spans="1:27" hidden="1" x14ac:dyDescent="0.2">
      <c r="A17" s="142" t="s">
        <v>123</v>
      </c>
      <c r="B17" s="142">
        <v>144.62692485599999</v>
      </c>
      <c r="C17" s="142">
        <v>324</v>
      </c>
      <c r="D17" s="142">
        <v>6.3582952500000003</v>
      </c>
      <c r="E17" s="142">
        <v>0</v>
      </c>
      <c r="F17" s="142">
        <v>3</v>
      </c>
      <c r="G17" s="142">
        <v>152.125</v>
      </c>
      <c r="H17" s="142">
        <v>0</v>
      </c>
      <c r="I17" s="142">
        <v>1</v>
      </c>
      <c r="J17" s="142">
        <v>0</v>
      </c>
      <c r="K17" s="142">
        <v>3.9087237639999999</v>
      </c>
      <c r="L17" s="142">
        <v>214070.518096082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1</v>
      </c>
      <c r="S17" s="142">
        <v>0</v>
      </c>
      <c r="T17" s="142">
        <v>214070.518096082</v>
      </c>
      <c r="U17" s="142">
        <v>213334.9</v>
      </c>
      <c r="V17" s="142">
        <v>15786.7826</v>
      </c>
      <c r="W17" s="142">
        <v>229121.6826</v>
      </c>
      <c r="X17" s="142">
        <v>214070.518096082</v>
      </c>
      <c r="Y17" s="142">
        <v>2475.8410560000002</v>
      </c>
      <c r="Z17" s="142">
        <v>1374.14</v>
      </c>
      <c r="AA17" s="94">
        <v>217920.49915208199</v>
      </c>
    </row>
    <row r="18" spans="1:27" hidden="1" x14ac:dyDescent="0.2">
      <c r="A18" s="142" t="s">
        <v>124</v>
      </c>
      <c r="B18" s="142">
        <v>16.840312484999998</v>
      </c>
      <c r="C18" s="142">
        <v>212</v>
      </c>
      <c r="D18" s="142">
        <v>2.4527153749999999</v>
      </c>
      <c r="E18" s="142">
        <v>0</v>
      </c>
      <c r="F18" s="142">
        <v>9.625</v>
      </c>
      <c r="G18" s="142">
        <v>2780.375</v>
      </c>
      <c r="H18" s="142">
        <v>211.875</v>
      </c>
      <c r="I18" s="142">
        <v>0</v>
      </c>
      <c r="J18" s="142">
        <v>0</v>
      </c>
      <c r="K18" s="142">
        <v>6.3091948379999998</v>
      </c>
      <c r="L18" s="142">
        <v>2360848.9536050502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42">
        <v>1</v>
      </c>
      <c r="S18" s="142">
        <v>0</v>
      </c>
      <c r="T18" s="142">
        <v>2360848.9536050502</v>
      </c>
      <c r="U18" s="142">
        <v>2446732.92</v>
      </c>
      <c r="V18" s="142">
        <v>128942.824884</v>
      </c>
      <c r="W18" s="142">
        <v>2575675.7448840002</v>
      </c>
      <c r="X18" s="142">
        <v>2360848.9536050502</v>
      </c>
      <c r="Y18" s="142">
        <v>43298.570115839997</v>
      </c>
      <c r="Z18" s="142">
        <v>20365.72</v>
      </c>
      <c r="AA18" s="94">
        <v>2424513.24372089</v>
      </c>
    </row>
    <row r="19" spans="1:27" hidden="1" x14ac:dyDescent="0.2">
      <c r="A19" s="142" t="s">
        <v>125</v>
      </c>
      <c r="B19" s="142">
        <v>158.99130127000001</v>
      </c>
      <c r="C19" s="142">
        <v>275</v>
      </c>
      <c r="D19" s="142">
        <v>4.0966112499999996</v>
      </c>
      <c r="E19" s="142">
        <v>0</v>
      </c>
      <c r="F19" s="142">
        <v>3</v>
      </c>
      <c r="G19" s="142">
        <v>391.25</v>
      </c>
      <c r="H19" s="142">
        <v>10</v>
      </c>
      <c r="I19" s="142">
        <v>0</v>
      </c>
      <c r="J19" s="142">
        <v>0</v>
      </c>
      <c r="K19" s="142">
        <v>4.7197898309999999</v>
      </c>
      <c r="L19" s="142">
        <v>481724.10419304098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42">
        <v>1</v>
      </c>
      <c r="S19" s="142">
        <v>0</v>
      </c>
      <c r="T19" s="142">
        <v>481724.10419304098</v>
      </c>
      <c r="U19" s="142">
        <v>252480.55</v>
      </c>
      <c r="V19" s="142">
        <v>10932.407815</v>
      </c>
      <c r="W19" s="142">
        <v>263412.95781499997</v>
      </c>
      <c r="X19" s="142">
        <v>263412.95781499997</v>
      </c>
      <c r="Y19" s="142">
        <v>6059.1747839999998</v>
      </c>
      <c r="Z19" s="142">
        <v>3362.96</v>
      </c>
      <c r="AA19" s="94">
        <v>272835.09259900003</v>
      </c>
    </row>
    <row r="20" spans="1:27" hidden="1" x14ac:dyDescent="0.2">
      <c r="A20" s="142" t="s">
        <v>126</v>
      </c>
      <c r="B20" s="142">
        <v>265.37635489899998</v>
      </c>
      <c r="C20" s="142">
        <v>317</v>
      </c>
      <c r="D20" s="142">
        <v>3.97203975</v>
      </c>
      <c r="E20" s="142">
        <v>0</v>
      </c>
      <c r="F20" s="142">
        <v>3</v>
      </c>
      <c r="G20" s="142">
        <v>229.25</v>
      </c>
      <c r="H20" s="142">
        <v>23</v>
      </c>
      <c r="I20" s="142">
        <v>0</v>
      </c>
      <c r="J20" s="142">
        <v>0</v>
      </c>
      <c r="K20" s="142">
        <v>4.4686866399999996</v>
      </c>
      <c r="L20" s="142">
        <v>374753.45671802497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42">
        <v>1</v>
      </c>
      <c r="S20" s="142">
        <v>0</v>
      </c>
      <c r="T20" s="142">
        <v>374753.45671802497</v>
      </c>
      <c r="U20" s="142">
        <v>211240.86</v>
      </c>
      <c r="V20" s="142">
        <v>10287.429882</v>
      </c>
      <c r="W20" s="142">
        <v>221528.28988200001</v>
      </c>
      <c r="X20" s="142">
        <v>221528.28988200001</v>
      </c>
      <c r="Y20" s="142">
        <v>2555.9283359999999</v>
      </c>
      <c r="Z20" s="142">
        <v>1418.59</v>
      </c>
      <c r="AA20" s="94">
        <v>225502.80821799999</v>
      </c>
    </row>
    <row r="21" spans="1:27" hidden="1" x14ac:dyDescent="0.2">
      <c r="A21" s="142" t="s">
        <v>127</v>
      </c>
      <c r="B21" s="142">
        <v>25.359157341</v>
      </c>
      <c r="C21" s="142">
        <v>98</v>
      </c>
      <c r="D21" s="142">
        <v>7.2741327499999997</v>
      </c>
      <c r="E21" s="142">
        <v>0</v>
      </c>
      <c r="F21" s="142">
        <v>2</v>
      </c>
      <c r="G21" s="142">
        <v>76.5</v>
      </c>
      <c r="H21" s="142">
        <v>0</v>
      </c>
      <c r="I21" s="142">
        <v>1</v>
      </c>
      <c r="J21" s="142">
        <v>0</v>
      </c>
      <c r="K21" s="142">
        <v>3.3989711040000001</v>
      </c>
      <c r="L21" s="142">
        <v>128580.198799712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42">
        <v>1</v>
      </c>
      <c r="S21" s="142">
        <v>0</v>
      </c>
      <c r="T21" s="142">
        <v>128580.198799712</v>
      </c>
      <c r="U21" s="142">
        <v>107995.2</v>
      </c>
      <c r="V21" s="142">
        <v>7581.2630399999998</v>
      </c>
      <c r="W21" s="142">
        <v>115576.46304</v>
      </c>
      <c r="X21" s="142">
        <v>115576.46304</v>
      </c>
      <c r="Y21" s="142">
        <v>1796.2432799999999</v>
      </c>
      <c r="Z21" s="142">
        <v>996.95</v>
      </c>
      <c r="AA21" s="94">
        <v>118369.65631999999</v>
      </c>
    </row>
    <row r="22" spans="1:27" hidden="1" x14ac:dyDescent="0.2">
      <c r="A22" s="142" t="s">
        <v>128</v>
      </c>
      <c r="B22" s="142">
        <v>106.80087376100001</v>
      </c>
      <c r="C22" s="142">
        <v>341</v>
      </c>
      <c r="D22" s="142">
        <v>4.4859600000000004</v>
      </c>
      <c r="E22" s="142">
        <v>0</v>
      </c>
      <c r="F22" s="142">
        <v>9.625</v>
      </c>
      <c r="G22" s="142">
        <v>2452.625</v>
      </c>
      <c r="H22" s="142">
        <v>197.375</v>
      </c>
      <c r="I22" s="142">
        <v>0</v>
      </c>
      <c r="J22" s="142">
        <v>0</v>
      </c>
      <c r="K22" s="142">
        <v>6.3845391060000001</v>
      </c>
      <c r="L22" s="142">
        <v>2545597.8856103802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1</v>
      </c>
      <c r="S22" s="142">
        <v>3275</v>
      </c>
      <c r="T22" s="142">
        <v>2548872.8856103802</v>
      </c>
      <c r="U22" s="142">
        <v>2816142.32</v>
      </c>
      <c r="V22" s="142">
        <v>100536.280824</v>
      </c>
      <c r="W22" s="142">
        <v>2916678.6008239998</v>
      </c>
      <c r="X22" s="142">
        <v>2548872.8856103802</v>
      </c>
      <c r="Y22" s="142">
        <v>49563.363270720001</v>
      </c>
      <c r="Z22" s="142">
        <v>24236.68</v>
      </c>
      <c r="AA22" s="94">
        <v>2622672.9288810999</v>
      </c>
    </row>
    <row r="23" spans="1:27" hidden="1" x14ac:dyDescent="0.2">
      <c r="A23" s="142" t="s">
        <v>129</v>
      </c>
      <c r="B23" s="142">
        <v>53.522392232999998</v>
      </c>
      <c r="C23" s="142">
        <v>259</v>
      </c>
      <c r="D23" s="142">
        <v>3.2640923750000002</v>
      </c>
      <c r="E23" s="142">
        <v>0</v>
      </c>
      <c r="F23" s="142">
        <v>15.625</v>
      </c>
      <c r="G23" s="142">
        <v>4670.375</v>
      </c>
      <c r="H23" s="142">
        <v>183.875</v>
      </c>
      <c r="I23" s="142">
        <v>0</v>
      </c>
      <c r="J23" s="142">
        <v>0</v>
      </c>
      <c r="K23" s="142">
        <v>6.823361556</v>
      </c>
      <c r="L23" s="142">
        <v>3947916.6042149202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1</v>
      </c>
      <c r="S23" s="142">
        <v>0</v>
      </c>
      <c r="T23" s="142">
        <v>3947916.6042149202</v>
      </c>
      <c r="U23" s="142">
        <v>4423548.51</v>
      </c>
      <c r="V23" s="142">
        <v>162786.58516799999</v>
      </c>
      <c r="W23" s="142">
        <v>4586335.0951680001</v>
      </c>
      <c r="X23" s="142">
        <v>3947916.6042149202</v>
      </c>
      <c r="Y23" s="142">
        <v>79772.079347999999</v>
      </c>
      <c r="Z23" s="142">
        <v>41186.1</v>
      </c>
      <c r="AA23" s="94">
        <v>4068874.7835629201</v>
      </c>
    </row>
    <row r="24" spans="1:27" hidden="1" x14ac:dyDescent="0.2">
      <c r="A24" s="142" t="s">
        <v>130</v>
      </c>
      <c r="B24" s="142">
        <v>332.60639503300001</v>
      </c>
      <c r="C24" s="142">
        <v>904</v>
      </c>
      <c r="D24" s="142">
        <v>3.5034032499999999</v>
      </c>
      <c r="E24" s="142">
        <v>0</v>
      </c>
      <c r="F24" s="142">
        <v>3</v>
      </c>
      <c r="G24" s="142">
        <v>303</v>
      </c>
      <c r="H24" s="142">
        <v>0</v>
      </c>
      <c r="I24" s="142">
        <v>0</v>
      </c>
      <c r="J24" s="142">
        <v>0</v>
      </c>
      <c r="K24" s="142">
        <v>4.283110969</v>
      </c>
      <c r="L24" s="142">
        <v>311279.95686088799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42">
        <v>1</v>
      </c>
      <c r="S24" s="142">
        <v>1703</v>
      </c>
      <c r="T24" s="142">
        <v>312982.95686088799</v>
      </c>
      <c r="U24" s="142">
        <v>358206.33</v>
      </c>
      <c r="V24" s="142">
        <v>10782.010533000001</v>
      </c>
      <c r="W24" s="142">
        <v>368988.34053300001</v>
      </c>
      <c r="X24" s="142">
        <v>312982.95686088799</v>
      </c>
      <c r="Y24" s="142">
        <v>6679.2791520000001</v>
      </c>
      <c r="Z24" s="142">
        <v>3707.13</v>
      </c>
      <c r="AA24" s="94">
        <v>323369.36601288797</v>
      </c>
    </row>
    <row r="25" spans="1:27" hidden="1" x14ac:dyDescent="0.2">
      <c r="A25" s="142" t="s">
        <v>131</v>
      </c>
      <c r="B25" s="142">
        <v>64.341725323000006</v>
      </c>
      <c r="C25" s="142">
        <v>110</v>
      </c>
      <c r="D25" s="142">
        <v>4.8968265000000004</v>
      </c>
      <c r="E25" s="142">
        <v>0</v>
      </c>
      <c r="F25" s="142">
        <v>3</v>
      </c>
      <c r="G25" s="142">
        <v>60.5</v>
      </c>
      <c r="H25" s="142">
        <v>4.125</v>
      </c>
      <c r="I25" s="142">
        <v>0</v>
      </c>
      <c r="J25" s="142">
        <v>1</v>
      </c>
      <c r="K25" s="142">
        <v>3.1964459000000001</v>
      </c>
      <c r="L25" s="142">
        <v>105007.063671722</v>
      </c>
      <c r="M25" s="142">
        <v>0</v>
      </c>
      <c r="N25" s="142">
        <v>0</v>
      </c>
      <c r="O25" s="142">
        <v>0</v>
      </c>
      <c r="P25" s="142">
        <v>0</v>
      </c>
      <c r="Q25" s="142">
        <v>0</v>
      </c>
      <c r="R25" s="142">
        <v>1</v>
      </c>
      <c r="S25" s="142">
        <v>0</v>
      </c>
      <c r="T25" s="142">
        <v>105007.063671722</v>
      </c>
      <c r="U25" s="142">
        <v>104780.64</v>
      </c>
      <c r="V25" s="142">
        <v>5354.290704</v>
      </c>
      <c r="W25" s="142">
        <v>110134.930704</v>
      </c>
      <c r="X25" s="142">
        <v>105007.063671722</v>
      </c>
      <c r="Y25" s="142">
        <v>2025.2929008000001</v>
      </c>
      <c r="Z25" s="142">
        <v>1060.45</v>
      </c>
      <c r="AA25" s="94">
        <v>108092.80657252199</v>
      </c>
    </row>
    <row r="26" spans="1:27" hidden="1" x14ac:dyDescent="0.2">
      <c r="A26" s="142" t="s">
        <v>132</v>
      </c>
      <c r="B26" s="142">
        <v>453.3</v>
      </c>
      <c r="C26" s="142">
        <v>588</v>
      </c>
      <c r="D26" s="142">
        <v>7.0609517500000001</v>
      </c>
      <c r="E26" s="142">
        <v>0</v>
      </c>
      <c r="F26" s="142">
        <v>6.375</v>
      </c>
      <c r="G26" s="142">
        <v>761.25</v>
      </c>
      <c r="H26" s="142">
        <v>41.75</v>
      </c>
      <c r="I26" s="142">
        <v>0</v>
      </c>
      <c r="J26" s="142">
        <v>0</v>
      </c>
      <c r="K26" s="142">
        <v>5.5464841580000002</v>
      </c>
      <c r="L26" s="142">
        <v>1101101.0123606501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1</v>
      </c>
      <c r="S26" s="142">
        <v>0</v>
      </c>
      <c r="T26" s="142">
        <v>1101101.0123606501</v>
      </c>
      <c r="U26" s="142">
        <v>1016187.89</v>
      </c>
      <c r="V26" s="142">
        <v>29266.211232000001</v>
      </c>
      <c r="W26" s="142">
        <v>1045454.101232</v>
      </c>
      <c r="X26" s="142">
        <v>1045454.101232</v>
      </c>
      <c r="Y26" s="142">
        <v>19809.016656</v>
      </c>
      <c r="Z26" s="142">
        <v>10994.39</v>
      </c>
      <c r="AA26" s="94">
        <v>1076257.507888</v>
      </c>
    </row>
    <row r="27" spans="1:27" hidden="1" x14ac:dyDescent="0.2">
      <c r="A27" s="142" t="s">
        <v>133</v>
      </c>
      <c r="B27" s="142">
        <v>47.657884289000002</v>
      </c>
      <c r="C27" s="142">
        <v>141</v>
      </c>
      <c r="D27" s="142">
        <v>3.4263132500000002</v>
      </c>
      <c r="E27" s="142">
        <v>0</v>
      </c>
      <c r="F27" s="142">
        <v>3</v>
      </c>
      <c r="G27" s="142">
        <v>613.75</v>
      </c>
      <c r="H27" s="142">
        <v>45.375</v>
      </c>
      <c r="I27" s="142">
        <v>0</v>
      </c>
      <c r="J27" s="142">
        <v>0</v>
      </c>
      <c r="K27" s="142">
        <v>5.1033969109999999</v>
      </c>
      <c r="L27" s="142">
        <v>706963.21328266198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42">
        <v>1</v>
      </c>
      <c r="S27" s="142">
        <v>9412.35</v>
      </c>
      <c r="T27" s="142">
        <v>716375.56328266195</v>
      </c>
      <c r="U27" s="142">
        <v>551714.42000000004</v>
      </c>
      <c r="V27" s="142">
        <v>15503.175202</v>
      </c>
      <c r="W27" s="142">
        <v>567217.595202</v>
      </c>
      <c r="X27" s="142">
        <v>567217.595202</v>
      </c>
      <c r="Y27" s="142">
        <v>10598.979455999999</v>
      </c>
      <c r="Z27" s="142">
        <v>5882.64</v>
      </c>
      <c r="AA27" s="94">
        <v>583699.21465800004</v>
      </c>
    </row>
    <row r="28" spans="1:27" hidden="1" x14ac:dyDescent="0.2">
      <c r="A28" s="142" t="s">
        <v>134</v>
      </c>
      <c r="B28" s="142">
        <v>162.303625283</v>
      </c>
      <c r="C28" s="142">
        <v>419</v>
      </c>
      <c r="D28" s="142">
        <v>4.8060553749999997</v>
      </c>
      <c r="E28" s="142">
        <v>0</v>
      </c>
      <c r="F28" s="142">
        <v>3</v>
      </c>
      <c r="G28" s="142">
        <v>930.125</v>
      </c>
      <c r="H28" s="142">
        <v>51</v>
      </c>
      <c r="I28" s="142">
        <v>0</v>
      </c>
      <c r="J28" s="142">
        <v>0</v>
      </c>
      <c r="K28" s="142">
        <v>5.5070083460000001</v>
      </c>
      <c r="L28" s="142">
        <v>1058480.92205816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42">
        <v>1</v>
      </c>
      <c r="S28" s="142">
        <v>0</v>
      </c>
      <c r="T28" s="142">
        <v>1058480.92205816</v>
      </c>
      <c r="U28" s="142">
        <v>954508.22</v>
      </c>
      <c r="V28" s="142">
        <v>56411.435802</v>
      </c>
      <c r="W28" s="142">
        <v>1010919.655802</v>
      </c>
      <c r="X28" s="142">
        <v>1010919.655802</v>
      </c>
      <c r="Y28" s="142">
        <v>17525.385072000001</v>
      </c>
      <c r="Z28" s="142">
        <v>9726.93</v>
      </c>
      <c r="AA28" s="94">
        <v>1038171.970874</v>
      </c>
    </row>
    <row r="29" spans="1:27" hidden="1" x14ac:dyDescent="0.2">
      <c r="A29" s="142" t="s">
        <v>135</v>
      </c>
      <c r="B29" s="142">
        <v>104.937467811</v>
      </c>
      <c r="C29" s="142">
        <v>157</v>
      </c>
      <c r="D29" s="142">
        <v>6.46900225</v>
      </c>
      <c r="E29" s="142">
        <v>0</v>
      </c>
      <c r="F29" s="142">
        <v>2</v>
      </c>
      <c r="G29" s="142">
        <v>112</v>
      </c>
      <c r="H29" s="142">
        <v>0</v>
      </c>
      <c r="I29" s="142">
        <v>1</v>
      </c>
      <c r="J29" s="142">
        <v>0</v>
      </c>
      <c r="K29" s="142">
        <v>3.6795100999999999</v>
      </c>
      <c r="L29" s="142">
        <v>170220.017482422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1</v>
      </c>
      <c r="S29" s="142">
        <v>0</v>
      </c>
      <c r="T29" s="142">
        <v>170220.017482422</v>
      </c>
      <c r="U29" s="142">
        <v>152958.23000000001</v>
      </c>
      <c r="V29" s="142">
        <v>20037.528129999999</v>
      </c>
      <c r="W29" s="142">
        <v>172995.75813</v>
      </c>
      <c r="X29" s="142">
        <v>170220.017482422</v>
      </c>
      <c r="Y29" s="142">
        <v>2695.509024</v>
      </c>
      <c r="Z29" s="142">
        <v>1496.06</v>
      </c>
      <c r="AA29" s="94">
        <v>174411.586506422</v>
      </c>
    </row>
    <row r="30" spans="1:27" hidden="1" x14ac:dyDescent="0.2">
      <c r="A30" s="142" t="s">
        <v>136</v>
      </c>
      <c r="B30" s="142">
        <v>117.25</v>
      </c>
      <c r="C30" s="142">
        <v>548</v>
      </c>
      <c r="D30" s="142">
        <v>3.7170728749999999</v>
      </c>
      <c r="E30" s="142">
        <v>0</v>
      </c>
      <c r="F30" s="142">
        <v>19.75</v>
      </c>
      <c r="G30" s="142">
        <v>6877.375</v>
      </c>
      <c r="H30" s="142">
        <v>695.625</v>
      </c>
      <c r="I30" s="142">
        <v>0</v>
      </c>
      <c r="J30" s="142">
        <v>0</v>
      </c>
      <c r="K30" s="142">
        <v>7.3543344859999999</v>
      </c>
      <c r="L30" s="142">
        <v>6713771.9227413395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1</v>
      </c>
      <c r="S30" s="142">
        <v>655</v>
      </c>
      <c r="T30" s="142">
        <v>6714426.9227413395</v>
      </c>
      <c r="U30" s="142">
        <v>7528846.8700000001</v>
      </c>
      <c r="V30" s="142">
        <v>269532.71794599999</v>
      </c>
      <c r="W30" s="142">
        <v>7798379.5879459996</v>
      </c>
      <c r="X30" s="142">
        <v>6714426.9227413395</v>
      </c>
      <c r="Y30" s="142">
        <v>127700.54088479999</v>
      </c>
      <c r="Z30" s="142">
        <v>60064.65</v>
      </c>
      <c r="AA30" s="94">
        <v>6902192.1136261402</v>
      </c>
    </row>
    <row r="31" spans="1:27" hidden="1" x14ac:dyDescent="0.2">
      <c r="A31" s="142" t="s">
        <v>137</v>
      </c>
      <c r="B31" s="142">
        <v>77.850440739999996</v>
      </c>
      <c r="C31" s="142">
        <v>505</v>
      </c>
      <c r="D31" s="142">
        <v>2.6044375</v>
      </c>
      <c r="E31" s="142">
        <v>0</v>
      </c>
      <c r="F31" s="142">
        <v>29.5</v>
      </c>
      <c r="G31" s="142">
        <v>6245.125</v>
      </c>
      <c r="H31" s="142">
        <v>879.625</v>
      </c>
      <c r="I31" s="142">
        <v>0</v>
      </c>
      <c r="J31" s="142">
        <v>0</v>
      </c>
      <c r="K31" s="142">
        <v>7.4097290579999999</v>
      </c>
      <c r="L31" s="142">
        <v>7096172.1144751497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42">
        <v>1</v>
      </c>
      <c r="S31" s="142">
        <v>0</v>
      </c>
      <c r="T31" s="142">
        <v>7096172.1144751497</v>
      </c>
      <c r="U31" s="142">
        <v>6715548.6100000003</v>
      </c>
      <c r="V31" s="142">
        <v>338463.649944</v>
      </c>
      <c r="W31" s="142">
        <v>7054012.2599440003</v>
      </c>
      <c r="X31" s="142">
        <v>7054012.2599440003</v>
      </c>
      <c r="Y31" s="142">
        <v>64472.548607999997</v>
      </c>
      <c r="Z31" s="142">
        <v>35783.519999999997</v>
      </c>
      <c r="AA31" s="94">
        <v>7154268.3285520002</v>
      </c>
    </row>
    <row r="32" spans="1:27" hidden="1" x14ac:dyDescent="0.2">
      <c r="A32" s="142" t="s">
        <v>138</v>
      </c>
      <c r="B32" s="142">
        <v>143.302711821</v>
      </c>
      <c r="C32" s="142">
        <v>397</v>
      </c>
      <c r="D32" s="142">
        <v>2.3344231249999998</v>
      </c>
      <c r="E32" s="142">
        <v>0</v>
      </c>
      <c r="F32" s="142">
        <v>9</v>
      </c>
      <c r="G32" s="142">
        <v>2170</v>
      </c>
      <c r="H32" s="142">
        <v>137.75</v>
      </c>
      <c r="I32" s="142">
        <v>0</v>
      </c>
      <c r="J32" s="142">
        <v>0</v>
      </c>
      <c r="K32" s="142">
        <v>6.1729018760000001</v>
      </c>
      <c r="L32" s="142">
        <v>2060046.0103881001</v>
      </c>
      <c r="M32" s="142">
        <v>0</v>
      </c>
      <c r="N32" s="142">
        <v>0</v>
      </c>
      <c r="O32" s="142">
        <v>679552.32961190003</v>
      </c>
      <c r="P32" s="142">
        <v>0</v>
      </c>
      <c r="Q32" s="142">
        <v>0</v>
      </c>
      <c r="R32" s="142">
        <v>1</v>
      </c>
      <c r="S32" s="142">
        <v>17685</v>
      </c>
      <c r="T32" s="142">
        <v>2757283.34</v>
      </c>
      <c r="U32" s="142">
        <v>2757283.34</v>
      </c>
      <c r="V32" s="142">
        <v>44116.533439999999</v>
      </c>
      <c r="W32" s="142">
        <v>2801399.8734400002</v>
      </c>
      <c r="X32" s="142">
        <v>2757283.34</v>
      </c>
      <c r="Y32" s="142">
        <v>49324.611647999998</v>
      </c>
      <c r="Z32" s="142">
        <v>27376.12</v>
      </c>
      <c r="AA32" s="94">
        <v>2833984.0716479998</v>
      </c>
    </row>
    <row r="33" spans="1:27" hidden="1" x14ac:dyDescent="0.2">
      <c r="A33" s="142" t="s">
        <v>139</v>
      </c>
      <c r="B33" s="142">
        <v>94.790052537999998</v>
      </c>
      <c r="C33" s="142">
        <v>274</v>
      </c>
      <c r="D33" s="142">
        <v>3.7663737500000001</v>
      </c>
      <c r="E33" s="142">
        <v>0</v>
      </c>
      <c r="F33" s="142">
        <v>5</v>
      </c>
      <c r="G33" s="142">
        <v>1745.5</v>
      </c>
      <c r="H33" s="142">
        <v>48.25</v>
      </c>
      <c r="I33" s="142">
        <v>0</v>
      </c>
      <c r="J33" s="142">
        <v>0</v>
      </c>
      <c r="K33" s="142">
        <v>5.8870500349999997</v>
      </c>
      <c r="L33" s="142">
        <v>1547864.8676336401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1</v>
      </c>
      <c r="S33" s="142">
        <v>14410</v>
      </c>
      <c r="T33" s="142">
        <v>1562274.8676336401</v>
      </c>
      <c r="U33" s="142">
        <v>1522887.87</v>
      </c>
      <c r="V33" s="142">
        <v>47818.679118</v>
      </c>
      <c r="W33" s="142">
        <v>1570706.5491180001</v>
      </c>
      <c r="X33" s="142">
        <v>1562274.8676336401</v>
      </c>
      <c r="Y33" s="142">
        <v>16919.009952</v>
      </c>
      <c r="Z33" s="142">
        <v>9390.3799999999992</v>
      </c>
      <c r="AA33" s="94">
        <v>1588584.2575856401</v>
      </c>
    </row>
    <row r="34" spans="1:27" hidden="1" x14ac:dyDescent="0.2">
      <c r="A34" s="142" t="s">
        <v>140</v>
      </c>
      <c r="B34" s="142">
        <v>381.47218245699997</v>
      </c>
      <c r="C34" s="142">
        <v>674</v>
      </c>
      <c r="D34" s="142">
        <v>7.1874739999999999</v>
      </c>
      <c r="E34" s="142">
        <v>0</v>
      </c>
      <c r="F34" s="142">
        <v>8</v>
      </c>
      <c r="G34" s="142">
        <v>3999.25</v>
      </c>
      <c r="H34" s="142">
        <v>211.75</v>
      </c>
      <c r="I34" s="142">
        <v>0</v>
      </c>
      <c r="J34" s="142">
        <v>0</v>
      </c>
      <c r="K34" s="142">
        <v>6.8643521659999998</v>
      </c>
      <c r="L34" s="142">
        <v>4113106.6050607502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42">
        <v>1</v>
      </c>
      <c r="S34" s="142">
        <v>32750</v>
      </c>
      <c r="T34" s="142">
        <v>4145856.6050607502</v>
      </c>
      <c r="U34" s="142">
        <v>3677807.35</v>
      </c>
      <c r="V34" s="142">
        <v>33835.827619999996</v>
      </c>
      <c r="W34" s="142">
        <v>3711643.1776200002</v>
      </c>
      <c r="X34" s="142">
        <v>3711643.1776200002</v>
      </c>
      <c r="Y34" s="142">
        <v>64985.107199999999</v>
      </c>
      <c r="Z34" s="142">
        <v>36068</v>
      </c>
      <c r="AA34" s="94">
        <v>3812696.2848200002</v>
      </c>
    </row>
    <row r="35" spans="1:27" hidden="1" x14ac:dyDescent="0.2">
      <c r="A35" s="142" t="s">
        <v>141</v>
      </c>
      <c r="B35" s="142">
        <v>223</v>
      </c>
      <c r="C35" s="142">
        <v>492</v>
      </c>
      <c r="D35" s="142">
        <v>6.2473682500000001</v>
      </c>
      <c r="E35" s="142">
        <v>0</v>
      </c>
      <c r="F35" s="142">
        <v>2.625</v>
      </c>
      <c r="G35" s="142">
        <v>522.375</v>
      </c>
      <c r="H35" s="142">
        <v>18.75</v>
      </c>
      <c r="I35" s="142">
        <v>0</v>
      </c>
      <c r="J35" s="142">
        <v>0</v>
      </c>
      <c r="K35" s="142">
        <v>5.0799576020000003</v>
      </c>
      <c r="L35" s="142">
        <v>690585.17854163598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1</v>
      </c>
      <c r="S35" s="142">
        <v>2620</v>
      </c>
      <c r="T35" s="142">
        <v>693205.17854163598</v>
      </c>
      <c r="U35" s="142">
        <v>691609.58</v>
      </c>
      <c r="V35" s="142">
        <v>29393.407149999999</v>
      </c>
      <c r="W35" s="142">
        <v>721002.98714999994</v>
      </c>
      <c r="X35" s="142">
        <v>693205.17854163598</v>
      </c>
      <c r="Y35" s="142">
        <v>13221.265824</v>
      </c>
      <c r="Z35" s="142">
        <v>7338.06</v>
      </c>
      <c r="AA35" s="94">
        <v>713764.50436563604</v>
      </c>
    </row>
    <row r="36" spans="1:27" hidden="1" x14ac:dyDescent="0.2">
      <c r="A36" s="142" t="s">
        <v>142</v>
      </c>
      <c r="B36" s="142">
        <v>103.52217046600001</v>
      </c>
      <c r="C36" s="142">
        <v>363</v>
      </c>
      <c r="D36" s="142">
        <v>6.5148188749999996</v>
      </c>
      <c r="E36" s="142">
        <v>0</v>
      </c>
      <c r="F36" s="142">
        <v>5.625</v>
      </c>
      <c r="G36" s="142">
        <v>610.875</v>
      </c>
      <c r="H36" s="142">
        <v>26.5</v>
      </c>
      <c r="I36" s="142">
        <v>0</v>
      </c>
      <c r="J36" s="142">
        <v>0</v>
      </c>
      <c r="K36" s="142">
        <v>5.2489603779999996</v>
      </c>
      <c r="L36" s="142">
        <v>817738.08768364403</v>
      </c>
      <c r="M36" s="142">
        <v>0</v>
      </c>
      <c r="N36" s="142">
        <v>0</v>
      </c>
      <c r="O36" s="142">
        <v>67214.862316355997</v>
      </c>
      <c r="P36" s="142">
        <v>0</v>
      </c>
      <c r="Q36" s="142">
        <v>0</v>
      </c>
      <c r="R36" s="142">
        <v>1</v>
      </c>
      <c r="S36" s="142">
        <v>2816.5</v>
      </c>
      <c r="T36" s="142">
        <v>887769.45</v>
      </c>
      <c r="U36" s="142">
        <v>887769.45</v>
      </c>
      <c r="V36" s="142">
        <v>35777.108834999999</v>
      </c>
      <c r="W36" s="142">
        <v>923546.55883500003</v>
      </c>
      <c r="X36" s="142">
        <v>887769.45</v>
      </c>
      <c r="Y36" s="142">
        <v>21568.465551360001</v>
      </c>
      <c r="Z36" s="142">
        <v>10688.32</v>
      </c>
      <c r="AA36" s="94">
        <v>920026.23555135995</v>
      </c>
    </row>
    <row r="37" spans="1:27" hidden="1" x14ac:dyDescent="0.2">
      <c r="A37" s="142" t="s">
        <v>143</v>
      </c>
      <c r="B37" s="142">
        <v>156.218433291</v>
      </c>
      <c r="C37" s="142">
        <v>204</v>
      </c>
      <c r="D37" s="142">
        <v>2.2701286249999999</v>
      </c>
      <c r="E37" s="142">
        <v>0</v>
      </c>
      <c r="F37" s="142">
        <v>7</v>
      </c>
      <c r="G37" s="142">
        <v>1070.375</v>
      </c>
      <c r="H37" s="142">
        <v>178.75</v>
      </c>
      <c r="I37" s="142">
        <v>0</v>
      </c>
      <c r="J37" s="142">
        <v>0</v>
      </c>
      <c r="K37" s="142">
        <v>5.6975938859999999</v>
      </c>
      <c r="L37" s="142">
        <v>1280717.32109224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1</v>
      </c>
      <c r="S37" s="142">
        <v>0</v>
      </c>
      <c r="T37" s="142">
        <v>1280717.32109224</v>
      </c>
      <c r="U37" s="142">
        <v>1247617.31</v>
      </c>
      <c r="V37" s="142">
        <v>61881.818575999998</v>
      </c>
      <c r="W37" s="142">
        <v>1309499.128576</v>
      </c>
      <c r="X37" s="142">
        <v>1280717.32109224</v>
      </c>
      <c r="Y37" s="142">
        <v>24886.550208000001</v>
      </c>
      <c r="Z37" s="142">
        <v>13812.52</v>
      </c>
      <c r="AA37" s="94">
        <v>1319416.3913002401</v>
      </c>
    </row>
    <row r="38" spans="1:27" hidden="1" x14ac:dyDescent="0.2">
      <c r="A38" s="142" t="s">
        <v>144</v>
      </c>
      <c r="B38" s="142">
        <v>209.28875891000001</v>
      </c>
      <c r="C38" s="142">
        <v>392</v>
      </c>
      <c r="D38" s="142">
        <v>5.9781624999999998</v>
      </c>
      <c r="E38" s="142">
        <v>0</v>
      </c>
      <c r="F38" s="142">
        <v>3</v>
      </c>
      <c r="G38" s="142">
        <v>626.375</v>
      </c>
      <c r="H38" s="142">
        <v>36.125</v>
      </c>
      <c r="I38" s="142">
        <v>0</v>
      </c>
      <c r="J38" s="142">
        <v>0</v>
      </c>
      <c r="K38" s="142">
        <v>5.2651042099999996</v>
      </c>
      <c r="L38" s="142">
        <v>831046.65030300699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1</v>
      </c>
      <c r="S38" s="142">
        <v>626.17999999999995</v>
      </c>
      <c r="T38" s="142">
        <v>831672.83030300704</v>
      </c>
      <c r="U38" s="142">
        <v>648726.91</v>
      </c>
      <c r="V38" s="142">
        <v>39961.577656000001</v>
      </c>
      <c r="W38" s="142">
        <v>688688.48765599995</v>
      </c>
      <c r="X38" s="142">
        <v>688688.48765599995</v>
      </c>
      <c r="Y38" s="142">
        <v>10526.672083199999</v>
      </c>
      <c r="Z38" s="142">
        <v>5511.8</v>
      </c>
      <c r="AA38" s="94">
        <v>704726.95973919996</v>
      </c>
    </row>
    <row r="39" spans="1:27" hidden="1" x14ac:dyDescent="0.2">
      <c r="A39" s="142" t="s">
        <v>145</v>
      </c>
      <c r="B39" s="142">
        <v>62.996000037000002</v>
      </c>
      <c r="C39" s="142">
        <v>515</v>
      </c>
      <c r="D39" s="142">
        <v>2.8279749999999999</v>
      </c>
      <c r="E39" s="142">
        <v>0</v>
      </c>
      <c r="F39" s="142">
        <v>27</v>
      </c>
      <c r="G39" s="142">
        <v>7936.875</v>
      </c>
      <c r="H39" s="142">
        <v>661.5</v>
      </c>
      <c r="I39" s="142">
        <v>0</v>
      </c>
      <c r="J39" s="142">
        <v>0</v>
      </c>
      <c r="K39" s="142">
        <v>7.4975396129999998</v>
      </c>
      <c r="L39" s="142">
        <v>7747467.8004471604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1</v>
      </c>
      <c r="S39" s="142">
        <v>23135.91</v>
      </c>
      <c r="T39" s="142">
        <v>7770603.7104471596</v>
      </c>
      <c r="U39" s="142">
        <v>8397001.0800000001</v>
      </c>
      <c r="V39" s="142">
        <v>403895.75194799999</v>
      </c>
      <c r="W39" s="142">
        <v>8800896.8319479991</v>
      </c>
      <c r="X39" s="142">
        <v>7770603.7104471596</v>
      </c>
      <c r="Y39" s="142">
        <v>140271.54375935899</v>
      </c>
      <c r="Z39" s="142">
        <v>73446.64</v>
      </c>
      <c r="AA39" s="94">
        <v>7984321.8942065099</v>
      </c>
    </row>
    <row r="40" spans="1:27" hidden="1" x14ac:dyDescent="0.2">
      <c r="A40" s="142" t="s">
        <v>146</v>
      </c>
      <c r="B40" s="142">
        <v>362.1</v>
      </c>
      <c r="C40" s="142">
        <v>467</v>
      </c>
      <c r="D40" s="142">
        <v>7.0017696249999997</v>
      </c>
      <c r="E40" s="142">
        <v>0</v>
      </c>
      <c r="F40" s="142">
        <v>2</v>
      </c>
      <c r="G40" s="142">
        <v>452.625</v>
      </c>
      <c r="H40" s="142">
        <v>3.875</v>
      </c>
      <c r="I40" s="142">
        <v>0</v>
      </c>
      <c r="J40" s="142">
        <v>0</v>
      </c>
      <c r="K40" s="142">
        <v>4.8680522289999999</v>
      </c>
      <c r="L40" s="142">
        <v>558711.89675464202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1</v>
      </c>
      <c r="S40" s="142">
        <v>589.5</v>
      </c>
      <c r="T40" s="142">
        <v>559301.39675464202</v>
      </c>
      <c r="U40" s="142">
        <v>505623.53</v>
      </c>
      <c r="V40" s="142">
        <v>25483.425911999999</v>
      </c>
      <c r="W40" s="142">
        <v>531106.95591200003</v>
      </c>
      <c r="X40" s="142">
        <v>531106.95591200003</v>
      </c>
      <c r="Y40" s="142">
        <v>7585.4095200000002</v>
      </c>
      <c r="Z40" s="142">
        <v>4210.05</v>
      </c>
      <c r="AA40" s="94">
        <v>542902.41543199995</v>
      </c>
    </row>
    <row r="41" spans="1:27" hidden="1" x14ac:dyDescent="0.2">
      <c r="A41" s="142" t="s">
        <v>147</v>
      </c>
      <c r="B41" s="142">
        <v>29.051767267999999</v>
      </c>
      <c r="C41" s="142">
        <v>115</v>
      </c>
      <c r="D41" s="142">
        <v>2.034855125</v>
      </c>
      <c r="E41" s="142">
        <v>0</v>
      </c>
      <c r="F41" s="142">
        <v>3</v>
      </c>
      <c r="G41" s="142">
        <v>845.625</v>
      </c>
      <c r="H41" s="142">
        <v>51.875</v>
      </c>
      <c r="I41" s="142">
        <v>0</v>
      </c>
      <c r="J41" s="142">
        <v>0</v>
      </c>
      <c r="K41" s="142">
        <v>5.2518799100000004</v>
      </c>
      <c r="L41" s="142">
        <v>820128.98891317297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1</v>
      </c>
      <c r="S41" s="142">
        <v>0</v>
      </c>
      <c r="T41" s="142">
        <v>820128.98891317297</v>
      </c>
      <c r="U41" s="142">
        <v>680473.29</v>
      </c>
      <c r="V41" s="142">
        <v>19189.346777999999</v>
      </c>
      <c r="W41" s="142">
        <v>699662.63677800004</v>
      </c>
      <c r="X41" s="142">
        <v>699662.63677800004</v>
      </c>
      <c r="Y41" s="142">
        <v>10237.442591999999</v>
      </c>
      <c r="Z41" s="142">
        <v>5681.98</v>
      </c>
      <c r="AA41" s="94">
        <v>715582.05937000003</v>
      </c>
    </row>
    <row r="42" spans="1:27" hidden="1" x14ac:dyDescent="0.2">
      <c r="A42" s="142" t="s">
        <v>148</v>
      </c>
      <c r="B42" s="142">
        <v>141.21833640700001</v>
      </c>
      <c r="C42" s="142">
        <v>166</v>
      </c>
      <c r="D42" s="142">
        <v>7.1354737500000001</v>
      </c>
      <c r="E42" s="142">
        <v>0</v>
      </c>
      <c r="F42" s="142">
        <v>1</v>
      </c>
      <c r="G42" s="142">
        <v>121.625</v>
      </c>
      <c r="H42" s="142">
        <v>0</v>
      </c>
      <c r="I42" s="142">
        <v>0</v>
      </c>
      <c r="J42" s="142">
        <v>0</v>
      </c>
      <c r="K42" s="142">
        <v>3.7593910739999998</v>
      </c>
      <c r="L42" s="142">
        <v>184375.19683694601</v>
      </c>
      <c r="M42" s="142">
        <v>0</v>
      </c>
      <c r="N42" s="142">
        <v>2295.933163054</v>
      </c>
      <c r="O42" s="142">
        <v>0</v>
      </c>
      <c r="P42" s="142">
        <v>0</v>
      </c>
      <c r="Q42" s="142">
        <v>0</v>
      </c>
      <c r="R42" s="142">
        <v>1</v>
      </c>
      <c r="S42" s="142">
        <v>0</v>
      </c>
      <c r="T42" s="142">
        <v>186671.13</v>
      </c>
      <c r="U42" s="142">
        <v>186671.13</v>
      </c>
      <c r="V42" s="142">
        <v>7074.8358269999999</v>
      </c>
      <c r="W42" s="142">
        <v>193745.96582700001</v>
      </c>
      <c r="X42" s="142">
        <v>186671.13</v>
      </c>
      <c r="Y42" s="142">
        <v>1830.5663999999999</v>
      </c>
      <c r="Z42" s="142">
        <v>1016</v>
      </c>
      <c r="AA42" s="94">
        <v>189517.69639999999</v>
      </c>
    </row>
    <row r="43" spans="1:27" hidden="1" x14ac:dyDescent="0.2">
      <c r="A43" s="142" t="s">
        <v>149</v>
      </c>
      <c r="B43" s="142">
        <v>285</v>
      </c>
      <c r="C43" s="142">
        <v>773</v>
      </c>
      <c r="D43" s="142">
        <v>10.002461</v>
      </c>
      <c r="E43" s="142">
        <v>0</v>
      </c>
      <c r="F43" s="142">
        <v>1</v>
      </c>
      <c r="G43" s="142">
        <v>125.25</v>
      </c>
      <c r="H43" s="142">
        <v>0</v>
      </c>
      <c r="I43" s="142">
        <v>0</v>
      </c>
      <c r="J43" s="142">
        <v>0</v>
      </c>
      <c r="K43" s="142">
        <v>3.9317322080000001</v>
      </c>
      <c r="L43" s="142">
        <v>219053.04806805801</v>
      </c>
      <c r="M43" s="142">
        <v>0</v>
      </c>
      <c r="N43" s="142">
        <v>38034.151931941997</v>
      </c>
      <c r="O43" s="142">
        <v>0</v>
      </c>
      <c r="P43" s="142">
        <v>0</v>
      </c>
      <c r="Q43" s="142">
        <v>0</v>
      </c>
      <c r="R43" s="142">
        <v>1</v>
      </c>
      <c r="S43" s="142">
        <v>3275</v>
      </c>
      <c r="T43" s="142">
        <v>260362.2</v>
      </c>
      <c r="U43" s="142">
        <v>260362.2</v>
      </c>
      <c r="V43" s="142">
        <v>8878.3510200000001</v>
      </c>
      <c r="W43" s="142">
        <v>269240.55102000001</v>
      </c>
      <c r="X43" s="142">
        <v>260362.2</v>
      </c>
      <c r="Y43" s="142">
        <v>2894.5831199999998</v>
      </c>
      <c r="Z43" s="142">
        <v>1606.55</v>
      </c>
      <c r="AA43" s="94">
        <v>264863.33312000002</v>
      </c>
    </row>
    <row r="44" spans="1:27" hidden="1" x14ac:dyDescent="0.2">
      <c r="A44" s="142" t="s">
        <v>150</v>
      </c>
      <c r="B44" s="142">
        <v>114.77875349999999</v>
      </c>
      <c r="C44" s="142">
        <v>189</v>
      </c>
      <c r="D44" s="142">
        <v>3.7440388750000002</v>
      </c>
      <c r="E44" s="142">
        <v>0</v>
      </c>
      <c r="F44" s="142">
        <v>2</v>
      </c>
      <c r="G44" s="142">
        <v>609.25</v>
      </c>
      <c r="H44" s="142">
        <v>16.625</v>
      </c>
      <c r="I44" s="142">
        <v>0</v>
      </c>
      <c r="J44" s="142">
        <v>0</v>
      </c>
      <c r="K44" s="142">
        <v>5.0240765359999999</v>
      </c>
      <c r="L44" s="142">
        <v>653052.97858180397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1</v>
      </c>
      <c r="S44" s="142">
        <v>0</v>
      </c>
      <c r="T44" s="142">
        <v>653052.97858180397</v>
      </c>
      <c r="U44" s="142">
        <v>435361.32</v>
      </c>
      <c r="V44" s="142">
        <v>15673.007519999999</v>
      </c>
      <c r="W44" s="142">
        <v>451034.32751999999</v>
      </c>
      <c r="X44" s="142">
        <v>451034.32751999999</v>
      </c>
      <c r="Y44" s="142">
        <v>7251.3311519999997</v>
      </c>
      <c r="Z44" s="142">
        <v>4024.63</v>
      </c>
      <c r="AA44" s="94">
        <v>462310.288672</v>
      </c>
    </row>
    <row r="45" spans="1:27" hidden="1" x14ac:dyDescent="0.2">
      <c r="A45" s="142" t="s">
        <v>151</v>
      </c>
      <c r="B45" s="142">
        <v>392.88743081299998</v>
      </c>
      <c r="C45" s="142">
        <v>926</v>
      </c>
      <c r="D45" s="142">
        <v>7.2509474999999997</v>
      </c>
      <c r="E45" s="142">
        <v>0</v>
      </c>
      <c r="F45" s="142">
        <v>8</v>
      </c>
      <c r="G45" s="142">
        <v>902.5</v>
      </c>
      <c r="H45" s="142">
        <v>108.875</v>
      </c>
      <c r="I45" s="142">
        <v>0</v>
      </c>
      <c r="J45" s="142">
        <v>0</v>
      </c>
      <c r="K45" s="142">
        <v>5.7961137699999998</v>
      </c>
      <c r="L45" s="142">
        <v>1413318.11410846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1</v>
      </c>
      <c r="S45" s="142">
        <v>0</v>
      </c>
      <c r="T45" s="142">
        <v>1413318.11410846</v>
      </c>
      <c r="U45" s="142">
        <v>1705472.22</v>
      </c>
      <c r="V45" s="142">
        <v>60885.358253999999</v>
      </c>
      <c r="W45" s="142">
        <v>1766357.5782540001</v>
      </c>
      <c r="X45" s="142">
        <v>1413318.11410846</v>
      </c>
      <c r="Y45" s="142">
        <v>35630.461974252998</v>
      </c>
      <c r="Z45" s="142">
        <v>0</v>
      </c>
      <c r="AA45" s="94">
        <v>1448948.5760827099</v>
      </c>
    </row>
    <row r="46" spans="1:27" hidden="1" x14ac:dyDescent="0.2">
      <c r="A46" s="142" t="s">
        <v>152</v>
      </c>
      <c r="B46" s="142">
        <v>428.84209958600002</v>
      </c>
      <c r="C46" s="142">
        <v>284</v>
      </c>
      <c r="D46" s="142">
        <v>5.9175775000000002</v>
      </c>
      <c r="E46" s="142">
        <v>0</v>
      </c>
      <c r="F46" s="142">
        <v>2</v>
      </c>
      <c r="G46" s="142">
        <v>507</v>
      </c>
      <c r="H46" s="142">
        <v>53.625</v>
      </c>
      <c r="I46" s="142">
        <v>0</v>
      </c>
      <c r="J46" s="142">
        <v>0</v>
      </c>
      <c r="K46" s="142">
        <v>5.1801478320000003</v>
      </c>
      <c r="L46" s="142">
        <v>763359.85584326601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1</v>
      </c>
      <c r="S46" s="142">
        <v>32750</v>
      </c>
      <c r="T46" s="142">
        <v>796109.85584326601</v>
      </c>
      <c r="U46" s="142">
        <v>797603.05</v>
      </c>
      <c r="V46" s="142">
        <v>46978.819645000003</v>
      </c>
      <c r="W46" s="142">
        <v>844581.86964499997</v>
      </c>
      <c r="X46" s="142">
        <v>796109.85584326601</v>
      </c>
      <c r="Y46" s="142">
        <v>16551.15763392</v>
      </c>
      <c r="Z46" s="142">
        <v>8427.7199999999993</v>
      </c>
      <c r="AA46" s="94">
        <v>821088.73347718595</v>
      </c>
    </row>
    <row r="47" spans="1:27" hidden="1" x14ac:dyDescent="0.2">
      <c r="A47" s="142" t="s">
        <v>153</v>
      </c>
      <c r="B47" s="142">
        <v>54.331675343999997</v>
      </c>
      <c r="C47" s="142">
        <v>118</v>
      </c>
      <c r="D47" s="142">
        <v>3.0520693749999999</v>
      </c>
      <c r="E47" s="142">
        <v>0</v>
      </c>
      <c r="F47" s="142">
        <v>1</v>
      </c>
      <c r="G47" s="142">
        <v>352.125</v>
      </c>
      <c r="H47" s="142">
        <v>2.625</v>
      </c>
      <c r="I47" s="142">
        <v>0</v>
      </c>
      <c r="J47" s="142">
        <v>1</v>
      </c>
      <c r="K47" s="142">
        <v>4.2097571560000002</v>
      </c>
      <c r="L47" s="142">
        <v>289263.74277547002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1</v>
      </c>
      <c r="S47" s="142">
        <v>6550</v>
      </c>
      <c r="T47" s="142">
        <v>295813.74277547002</v>
      </c>
      <c r="U47" s="142">
        <v>281638.31</v>
      </c>
      <c r="V47" s="142">
        <v>4900.5065940000004</v>
      </c>
      <c r="W47" s="142">
        <v>286538.81659399997</v>
      </c>
      <c r="X47" s="142">
        <v>286538.81659399997</v>
      </c>
      <c r="Y47" s="142">
        <v>5130.7115059199996</v>
      </c>
      <c r="Z47" s="142">
        <v>2542.54</v>
      </c>
      <c r="AA47" s="94">
        <v>294212.06809992</v>
      </c>
    </row>
    <row r="48" spans="1:27" hidden="1" x14ac:dyDescent="0.2">
      <c r="A48" s="142" t="s">
        <v>154</v>
      </c>
      <c r="B48" s="142">
        <v>61.945932648000003</v>
      </c>
      <c r="C48" s="142">
        <v>174</v>
      </c>
      <c r="D48" s="142">
        <v>4.7257075000000004</v>
      </c>
      <c r="E48" s="142">
        <v>0</v>
      </c>
      <c r="F48" s="142">
        <v>1</v>
      </c>
      <c r="G48" s="142">
        <v>58.75</v>
      </c>
      <c r="H48" s="142">
        <v>0</v>
      </c>
      <c r="I48" s="142">
        <v>0</v>
      </c>
      <c r="J48" s="142">
        <v>1</v>
      </c>
      <c r="K48" s="142">
        <v>2.9496327579999999</v>
      </c>
      <c r="L48" s="142">
        <v>82040.619084471997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1</v>
      </c>
      <c r="S48" s="142">
        <v>0</v>
      </c>
      <c r="T48" s="142">
        <v>82040.619084471997</v>
      </c>
      <c r="U48" s="142">
        <v>60855.34</v>
      </c>
      <c r="V48" s="142">
        <v>3541.780788</v>
      </c>
      <c r="W48" s="142">
        <v>64397.120788</v>
      </c>
      <c r="X48" s="142">
        <v>64397.120788</v>
      </c>
      <c r="Y48" s="142">
        <v>1002.235104</v>
      </c>
      <c r="Z48" s="142">
        <v>556.26</v>
      </c>
      <c r="AA48" s="94">
        <v>65955.615892000002</v>
      </c>
    </row>
    <row r="49" spans="1:27" hidden="1" x14ac:dyDescent="0.2">
      <c r="A49" s="142" t="s">
        <v>155</v>
      </c>
      <c r="B49" s="142">
        <v>573.89350807699998</v>
      </c>
      <c r="C49" s="142">
        <v>591</v>
      </c>
      <c r="D49" s="142">
        <v>7.5667627499999996</v>
      </c>
      <c r="E49" s="142">
        <v>0</v>
      </c>
      <c r="F49" s="142">
        <v>2</v>
      </c>
      <c r="G49" s="142">
        <v>164</v>
      </c>
      <c r="H49" s="142">
        <v>4.375</v>
      </c>
      <c r="I49" s="142">
        <v>0</v>
      </c>
      <c r="J49" s="142">
        <v>0</v>
      </c>
      <c r="K49" s="142">
        <v>4.2456614439999996</v>
      </c>
      <c r="L49" s="142">
        <v>299838.250709777</v>
      </c>
      <c r="M49" s="142">
        <v>0</v>
      </c>
      <c r="N49" s="142">
        <v>115753.67929022299</v>
      </c>
      <c r="O49" s="142">
        <v>0</v>
      </c>
      <c r="P49" s="142">
        <v>0</v>
      </c>
      <c r="Q49" s="142">
        <v>0</v>
      </c>
      <c r="R49" s="142">
        <v>1</v>
      </c>
      <c r="S49" s="142">
        <v>2030.5</v>
      </c>
      <c r="T49" s="142">
        <v>417622.43</v>
      </c>
      <c r="U49" s="142">
        <v>417622.43</v>
      </c>
      <c r="V49" s="142">
        <v>10524.085236000001</v>
      </c>
      <c r="W49" s="142">
        <v>428146.51523600001</v>
      </c>
      <c r="X49" s="142">
        <v>417622.43</v>
      </c>
      <c r="Y49" s="142">
        <v>6235.3667999999998</v>
      </c>
      <c r="Z49" s="142">
        <v>3460.75</v>
      </c>
      <c r="AA49" s="94">
        <v>427318.54680000001</v>
      </c>
    </row>
    <row r="50" spans="1:27" hidden="1" x14ac:dyDescent="0.2">
      <c r="A50" s="142" t="s">
        <v>156</v>
      </c>
      <c r="B50" s="142">
        <v>25.80747049</v>
      </c>
      <c r="C50" s="142">
        <v>107</v>
      </c>
      <c r="D50" s="142">
        <v>5.8022887499999998</v>
      </c>
      <c r="E50" s="142">
        <v>0</v>
      </c>
      <c r="F50" s="142">
        <v>3</v>
      </c>
      <c r="G50" s="142">
        <v>653.25</v>
      </c>
      <c r="H50" s="142">
        <v>11.75</v>
      </c>
      <c r="I50" s="142">
        <v>0</v>
      </c>
      <c r="J50" s="142">
        <v>0</v>
      </c>
      <c r="K50" s="142">
        <v>5.0725364470000001</v>
      </c>
      <c r="L50" s="142">
        <v>685479.20835951599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1</v>
      </c>
      <c r="S50" s="142">
        <v>949.75</v>
      </c>
      <c r="T50" s="142">
        <v>686428.95835951599</v>
      </c>
      <c r="U50" s="142">
        <v>773136.51</v>
      </c>
      <c r="V50" s="142">
        <v>43682.212814999999</v>
      </c>
      <c r="W50" s="142">
        <v>816818.72281499999</v>
      </c>
      <c r="X50" s="142">
        <v>686428.95835951599</v>
      </c>
      <c r="Y50" s="142">
        <v>11527.442734079999</v>
      </c>
      <c r="Z50" s="142">
        <v>5712.46</v>
      </c>
      <c r="AA50" s="94">
        <v>703668.86109359597</v>
      </c>
    </row>
    <row r="51" spans="1:27" hidden="1" x14ac:dyDescent="0.2">
      <c r="A51" s="142" t="s">
        <v>157</v>
      </c>
      <c r="B51" s="142">
        <v>80.186755954000006</v>
      </c>
      <c r="C51" s="142">
        <v>168</v>
      </c>
      <c r="D51" s="142">
        <v>4.6813564999999997</v>
      </c>
      <c r="E51" s="142">
        <v>0</v>
      </c>
      <c r="F51" s="142">
        <v>1</v>
      </c>
      <c r="G51" s="142">
        <v>182.5</v>
      </c>
      <c r="H51" s="142">
        <v>0</v>
      </c>
      <c r="I51" s="142">
        <v>0</v>
      </c>
      <c r="J51" s="142">
        <v>0</v>
      </c>
      <c r="K51" s="142">
        <v>3.900230101</v>
      </c>
      <c r="L51" s="142">
        <v>212259.97533971799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1</v>
      </c>
      <c r="S51" s="142">
        <v>9825</v>
      </c>
      <c r="T51" s="142">
        <v>222084.97533971799</v>
      </c>
      <c r="U51" s="142">
        <v>193523</v>
      </c>
      <c r="V51" s="142">
        <v>17765.411400000001</v>
      </c>
      <c r="W51" s="142">
        <v>211288.41140000001</v>
      </c>
      <c r="X51" s="142">
        <v>211288.41140000001</v>
      </c>
      <c r="Y51" s="142">
        <v>3173.7444959999998</v>
      </c>
      <c r="Z51" s="142">
        <v>1761.49</v>
      </c>
      <c r="AA51" s="94">
        <v>216223.645896</v>
      </c>
    </row>
    <row r="52" spans="1:27" hidden="1" x14ac:dyDescent="0.2">
      <c r="A52" s="142" t="s">
        <v>158</v>
      </c>
      <c r="B52" s="142">
        <v>557.96100887099999</v>
      </c>
      <c r="C52" s="142">
        <v>925</v>
      </c>
      <c r="D52" s="142">
        <v>11.579811125000001</v>
      </c>
      <c r="E52" s="142">
        <v>0</v>
      </c>
      <c r="F52" s="142">
        <v>5</v>
      </c>
      <c r="G52" s="142">
        <v>288.5</v>
      </c>
      <c r="H52" s="142">
        <v>0</v>
      </c>
      <c r="I52" s="142">
        <v>0</v>
      </c>
      <c r="J52" s="142">
        <v>0</v>
      </c>
      <c r="K52" s="142">
        <v>4.6495027880000004</v>
      </c>
      <c r="L52" s="142">
        <v>449027.66878480202</v>
      </c>
      <c r="M52" s="142">
        <v>0</v>
      </c>
      <c r="N52" s="142">
        <v>0</v>
      </c>
      <c r="O52" s="142">
        <v>152263.87121519801</v>
      </c>
      <c r="P52" s="142">
        <v>0</v>
      </c>
      <c r="Q52" s="142">
        <v>0</v>
      </c>
      <c r="R52" s="142">
        <v>1</v>
      </c>
      <c r="S52" s="142">
        <v>0</v>
      </c>
      <c r="T52" s="142">
        <v>601291.54</v>
      </c>
      <c r="U52" s="142">
        <v>601291.54</v>
      </c>
      <c r="V52" s="142">
        <v>42932.215956</v>
      </c>
      <c r="W52" s="142">
        <v>644223.75595599995</v>
      </c>
      <c r="X52" s="142">
        <v>601291.54</v>
      </c>
      <c r="Y52" s="142">
        <v>13930.610304</v>
      </c>
      <c r="Z52" s="142">
        <v>7731.76</v>
      </c>
      <c r="AA52" s="94">
        <v>622953.91030400002</v>
      </c>
    </row>
    <row r="53" spans="1:27" hidden="1" x14ac:dyDescent="0.2">
      <c r="A53" s="142" t="s">
        <v>159</v>
      </c>
      <c r="B53" s="142">
        <v>158.75</v>
      </c>
      <c r="C53" s="142">
        <v>349</v>
      </c>
      <c r="D53" s="142">
        <v>7.1786811249999998</v>
      </c>
      <c r="E53" s="142">
        <v>0</v>
      </c>
      <c r="F53" s="142">
        <v>1</v>
      </c>
      <c r="G53" s="142">
        <v>149</v>
      </c>
      <c r="H53" s="142">
        <v>0.75</v>
      </c>
      <c r="I53" s="142">
        <v>0</v>
      </c>
      <c r="J53" s="142">
        <v>0</v>
      </c>
      <c r="K53" s="142">
        <v>3.9650718669999998</v>
      </c>
      <c r="L53" s="142">
        <v>226479.30867739301</v>
      </c>
      <c r="M53" s="142">
        <v>0</v>
      </c>
      <c r="N53" s="142">
        <v>59450.361322607001</v>
      </c>
      <c r="O53" s="142">
        <v>0</v>
      </c>
      <c r="P53" s="142">
        <v>0</v>
      </c>
      <c r="Q53" s="142">
        <v>0</v>
      </c>
      <c r="R53" s="142">
        <v>1</v>
      </c>
      <c r="S53" s="142">
        <v>0</v>
      </c>
      <c r="T53" s="142">
        <v>285929.67</v>
      </c>
      <c r="U53" s="142">
        <v>285929.67</v>
      </c>
      <c r="V53" s="142">
        <v>22130.956458000001</v>
      </c>
      <c r="W53" s="142">
        <v>308060.62645799998</v>
      </c>
      <c r="X53" s="142">
        <v>285929.67</v>
      </c>
      <c r="Y53" s="142">
        <v>4178.2678079999996</v>
      </c>
      <c r="Z53" s="142">
        <v>2319.02</v>
      </c>
      <c r="AA53" s="94">
        <v>292426.95780799998</v>
      </c>
    </row>
    <row r="54" spans="1:27" hidden="1" x14ac:dyDescent="0.2">
      <c r="A54" s="142" t="s">
        <v>160</v>
      </c>
      <c r="B54" s="142">
        <v>94.983541126999995</v>
      </c>
      <c r="C54" s="142">
        <v>219</v>
      </c>
      <c r="D54" s="142">
        <v>7.0350130000000002</v>
      </c>
      <c r="E54" s="142">
        <v>0</v>
      </c>
      <c r="F54" s="142">
        <v>2</v>
      </c>
      <c r="G54" s="142">
        <v>235.375</v>
      </c>
      <c r="H54" s="142">
        <v>0</v>
      </c>
      <c r="I54" s="142">
        <v>0</v>
      </c>
      <c r="J54" s="142">
        <v>0</v>
      </c>
      <c r="K54" s="142">
        <v>4.1938271340000002</v>
      </c>
      <c r="L54" s="142">
        <v>284692.27345880202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1</v>
      </c>
      <c r="S54" s="142">
        <v>0</v>
      </c>
      <c r="T54" s="142">
        <v>284692.27345880202</v>
      </c>
      <c r="U54" s="142">
        <v>326557.18</v>
      </c>
      <c r="V54" s="142">
        <v>12801.041456000001</v>
      </c>
      <c r="W54" s="142">
        <v>339358.221456</v>
      </c>
      <c r="X54" s="142">
        <v>284692.27345880202</v>
      </c>
      <c r="Y54" s="142">
        <v>5546.6161920000004</v>
      </c>
      <c r="Z54" s="142">
        <v>3078.48</v>
      </c>
      <c r="AA54" s="94">
        <v>293317.36965080199</v>
      </c>
    </row>
    <row r="55" spans="1:27" hidden="1" x14ac:dyDescent="0.2">
      <c r="A55" s="142" t="s">
        <v>161</v>
      </c>
      <c r="B55" s="142">
        <v>85.572292351000002</v>
      </c>
      <c r="C55" s="142">
        <v>134</v>
      </c>
      <c r="D55" s="142">
        <v>6.2408535000000001</v>
      </c>
      <c r="E55" s="142">
        <v>0</v>
      </c>
      <c r="F55" s="142">
        <v>2.375</v>
      </c>
      <c r="G55" s="142">
        <v>253</v>
      </c>
      <c r="H55" s="142">
        <v>5.375</v>
      </c>
      <c r="I55" s="142">
        <v>0</v>
      </c>
      <c r="J55" s="142">
        <v>0</v>
      </c>
      <c r="K55" s="142">
        <v>4.4205525469999998</v>
      </c>
      <c r="L55" s="142">
        <v>357142.28789344302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1</v>
      </c>
      <c r="S55" s="142">
        <v>12471.2</v>
      </c>
      <c r="T55" s="142">
        <v>369613.48789344297</v>
      </c>
      <c r="U55" s="142">
        <v>357836.05</v>
      </c>
      <c r="V55" s="142">
        <v>16138.405855000001</v>
      </c>
      <c r="W55" s="142">
        <v>373974.45585500001</v>
      </c>
      <c r="X55" s="142">
        <v>369613.48789344297</v>
      </c>
      <c r="Y55" s="142">
        <v>5858.5447065600001</v>
      </c>
      <c r="Z55" s="142">
        <v>2903.22</v>
      </c>
      <c r="AA55" s="94">
        <v>378375.25260000298</v>
      </c>
    </row>
    <row r="56" spans="1:27" hidden="1" x14ac:dyDescent="0.2">
      <c r="A56" s="142" t="s">
        <v>162</v>
      </c>
      <c r="B56" s="142">
        <v>329.85645823499999</v>
      </c>
      <c r="C56" s="142">
        <v>640</v>
      </c>
      <c r="D56" s="142">
        <v>9.3946470000000009</v>
      </c>
      <c r="E56" s="142">
        <v>0</v>
      </c>
      <c r="F56" s="142">
        <v>2</v>
      </c>
      <c r="G56" s="142">
        <v>454.125</v>
      </c>
      <c r="H56" s="142">
        <v>0</v>
      </c>
      <c r="I56" s="142">
        <v>0</v>
      </c>
      <c r="J56" s="142">
        <v>0</v>
      </c>
      <c r="K56" s="142">
        <v>4.7878090780000004</v>
      </c>
      <c r="L56" s="142">
        <v>515630.69378042797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1</v>
      </c>
      <c r="S56" s="142">
        <v>0</v>
      </c>
      <c r="T56" s="142">
        <v>515630.69378042797</v>
      </c>
      <c r="U56" s="142">
        <v>576435.56000000006</v>
      </c>
      <c r="V56" s="142">
        <v>19656.452595999999</v>
      </c>
      <c r="W56" s="142">
        <v>596092.01259599999</v>
      </c>
      <c r="X56" s="142">
        <v>515630.69378042797</v>
      </c>
      <c r="Y56" s="142">
        <v>8727.2253120000005</v>
      </c>
      <c r="Z56" s="142">
        <v>4843.78</v>
      </c>
      <c r="AA56" s="94">
        <v>529201.69909242797</v>
      </c>
    </row>
    <row r="57" spans="1:27" hidden="1" x14ac:dyDescent="0.2">
      <c r="A57" s="142" t="s">
        <v>163</v>
      </c>
      <c r="B57" s="142">
        <v>427.78007525300001</v>
      </c>
      <c r="C57" s="142">
        <v>596</v>
      </c>
      <c r="D57" s="142">
        <v>4.3598643749999999</v>
      </c>
      <c r="E57" s="142">
        <v>0</v>
      </c>
      <c r="F57" s="142">
        <v>1</v>
      </c>
      <c r="G57" s="142">
        <v>202.5</v>
      </c>
      <c r="H57" s="142">
        <v>16</v>
      </c>
      <c r="I57" s="142">
        <v>0</v>
      </c>
      <c r="J57" s="142">
        <v>0</v>
      </c>
      <c r="K57" s="142">
        <v>4.3515423049999997</v>
      </c>
      <c r="L57" s="142">
        <v>333327.01193508197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1</v>
      </c>
      <c r="S57" s="142">
        <v>0</v>
      </c>
      <c r="T57" s="142">
        <v>333327.01193508197</v>
      </c>
      <c r="U57" s="142">
        <v>336428.08</v>
      </c>
      <c r="V57" s="142">
        <v>16013.976608000001</v>
      </c>
      <c r="W57" s="142">
        <v>352442.05660800001</v>
      </c>
      <c r="X57" s="142">
        <v>333327.01193508197</v>
      </c>
      <c r="Y57" s="142">
        <v>6741.0607680000003</v>
      </c>
      <c r="Z57" s="142">
        <v>3741.42</v>
      </c>
      <c r="AA57" s="94">
        <v>343809.49270308198</v>
      </c>
    </row>
    <row r="58" spans="1:27" hidden="1" x14ac:dyDescent="0.2">
      <c r="A58" s="142" t="s">
        <v>164</v>
      </c>
      <c r="B58" s="142">
        <v>165.67683858000001</v>
      </c>
      <c r="C58" s="142">
        <v>399</v>
      </c>
      <c r="D58" s="142">
        <v>5.1526243750000003</v>
      </c>
      <c r="E58" s="142">
        <v>0</v>
      </c>
      <c r="F58" s="142">
        <v>5</v>
      </c>
      <c r="G58" s="142">
        <v>1725.75</v>
      </c>
      <c r="H58" s="142">
        <v>97.375</v>
      </c>
      <c r="I58" s="142">
        <v>0</v>
      </c>
      <c r="J58" s="142">
        <v>0</v>
      </c>
      <c r="K58" s="142">
        <v>6.0416352050000004</v>
      </c>
      <c r="L58" s="142">
        <v>1806627.1375160399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1</v>
      </c>
      <c r="S58" s="142">
        <v>596.70500000000004</v>
      </c>
      <c r="T58" s="142">
        <v>1807223.84251604</v>
      </c>
      <c r="U58" s="142">
        <v>1604633.04</v>
      </c>
      <c r="V58" s="142">
        <v>75417.75288</v>
      </c>
      <c r="W58" s="142">
        <v>1680050.7928800001</v>
      </c>
      <c r="X58" s="142">
        <v>1680050.7928800001</v>
      </c>
      <c r="Y58" s="142">
        <v>31810.667615999999</v>
      </c>
      <c r="Z58" s="142">
        <v>17655.54</v>
      </c>
      <c r="AA58" s="94">
        <v>1729517.0004960001</v>
      </c>
    </row>
    <row r="59" spans="1:27" hidden="1" x14ac:dyDescent="0.2">
      <c r="A59" s="142" t="s">
        <v>165</v>
      </c>
      <c r="B59" s="142">
        <v>10.305418080999999</v>
      </c>
      <c r="C59" s="142">
        <v>62</v>
      </c>
      <c r="D59" s="142">
        <v>3.0307016249999998</v>
      </c>
      <c r="E59" s="142">
        <v>0</v>
      </c>
      <c r="F59" s="142">
        <v>3</v>
      </c>
      <c r="G59" s="142">
        <v>1696.875</v>
      </c>
      <c r="H59" s="142">
        <v>67.125</v>
      </c>
      <c r="I59" s="142">
        <v>0</v>
      </c>
      <c r="J59" s="142">
        <v>1</v>
      </c>
      <c r="K59" s="142">
        <v>5.5548291450000002</v>
      </c>
      <c r="L59" s="142">
        <v>1110328.13329913</v>
      </c>
      <c r="M59" s="142">
        <v>511479.34670087002</v>
      </c>
      <c r="N59" s="142">
        <v>0</v>
      </c>
      <c r="O59" s="142">
        <v>0</v>
      </c>
      <c r="P59" s="142">
        <v>0</v>
      </c>
      <c r="Q59" s="142">
        <v>0</v>
      </c>
      <c r="R59" s="142">
        <v>1</v>
      </c>
      <c r="S59" s="142">
        <v>0</v>
      </c>
      <c r="T59" s="142">
        <v>1621807.48</v>
      </c>
      <c r="U59" s="142">
        <v>1621807.48</v>
      </c>
      <c r="V59" s="142">
        <v>21894.400979999999</v>
      </c>
      <c r="W59" s="142">
        <v>1643701.8809799999</v>
      </c>
      <c r="X59" s="142">
        <v>1621807.48</v>
      </c>
      <c r="Y59" s="142">
        <v>24892.408020480001</v>
      </c>
      <c r="Z59" s="142">
        <v>12335.51</v>
      </c>
      <c r="AA59" s="94">
        <v>1659035.3980204801</v>
      </c>
    </row>
    <row r="60" spans="1:27" hidden="1" x14ac:dyDescent="0.2">
      <c r="A60" s="142" t="s">
        <v>166</v>
      </c>
      <c r="B60" s="142">
        <v>66.632953068999996</v>
      </c>
      <c r="C60" s="142">
        <v>99</v>
      </c>
      <c r="D60" s="142">
        <v>8.0509447499999993</v>
      </c>
      <c r="E60" s="142">
        <v>0</v>
      </c>
      <c r="F60" s="142">
        <v>4.625</v>
      </c>
      <c r="G60" s="142">
        <v>42.75</v>
      </c>
      <c r="H60" s="142">
        <v>0</v>
      </c>
      <c r="I60" s="142">
        <v>1</v>
      </c>
      <c r="J60" s="142">
        <v>0</v>
      </c>
      <c r="K60" s="142">
        <v>3.1338542610000002</v>
      </c>
      <c r="L60" s="142">
        <v>98635.968039877</v>
      </c>
      <c r="M60" s="142">
        <v>9448.7919601230005</v>
      </c>
      <c r="N60" s="142">
        <v>0</v>
      </c>
      <c r="O60" s="142">
        <v>0</v>
      </c>
      <c r="P60" s="142">
        <v>0</v>
      </c>
      <c r="Q60" s="142">
        <v>0</v>
      </c>
      <c r="R60" s="142">
        <v>1</v>
      </c>
      <c r="S60" s="142">
        <v>0</v>
      </c>
      <c r="T60" s="142">
        <v>108084.76</v>
      </c>
      <c r="U60" s="142">
        <v>108084.76</v>
      </c>
      <c r="V60" s="142">
        <v>7587.5501519999998</v>
      </c>
      <c r="W60" s="142">
        <v>115672.31015200001</v>
      </c>
      <c r="X60" s="142">
        <v>108084.76</v>
      </c>
      <c r="Y60" s="142">
        <v>926.72424000000001</v>
      </c>
      <c r="Z60" s="142">
        <v>514.35</v>
      </c>
      <c r="AA60" s="94">
        <v>109525.83424</v>
      </c>
    </row>
    <row r="61" spans="1:27" hidden="1" x14ac:dyDescent="0.2">
      <c r="A61" s="142" t="s">
        <v>167</v>
      </c>
      <c r="B61" s="142">
        <v>91.577799579000001</v>
      </c>
      <c r="C61" s="142">
        <v>381</v>
      </c>
      <c r="D61" s="142">
        <v>4.4318997500000004</v>
      </c>
      <c r="E61" s="142">
        <v>0</v>
      </c>
      <c r="F61" s="142">
        <v>7.25</v>
      </c>
      <c r="G61" s="142">
        <v>2595.75</v>
      </c>
      <c r="H61" s="142">
        <v>275.75</v>
      </c>
      <c r="I61" s="142">
        <v>0</v>
      </c>
      <c r="J61" s="142">
        <v>0</v>
      </c>
      <c r="K61" s="142">
        <v>6.4127547439999999</v>
      </c>
      <c r="L61" s="142">
        <v>2618446.4568408099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1</v>
      </c>
      <c r="S61" s="142">
        <v>0</v>
      </c>
      <c r="T61" s="142">
        <v>2618446.4568408099</v>
      </c>
      <c r="U61" s="142">
        <v>2820059.79</v>
      </c>
      <c r="V61" s="142">
        <v>98420.086670999997</v>
      </c>
      <c r="W61" s="142">
        <v>2918479.8766709999</v>
      </c>
      <c r="X61" s="142">
        <v>2618446.4568408099</v>
      </c>
      <c r="Y61" s="142">
        <v>47862.446735999998</v>
      </c>
      <c r="Z61" s="142">
        <v>26564.59</v>
      </c>
      <c r="AA61" s="94">
        <v>2692873.4935768102</v>
      </c>
    </row>
    <row r="62" spans="1:27" hidden="1" x14ac:dyDescent="0.2">
      <c r="A62" s="142" t="s">
        <v>168</v>
      </c>
      <c r="B62" s="142">
        <v>142.80000000000001</v>
      </c>
      <c r="C62" s="142">
        <v>366</v>
      </c>
      <c r="D62" s="142">
        <v>3.3412904999999999</v>
      </c>
      <c r="E62" s="142">
        <v>0</v>
      </c>
      <c r="F62" s="142">
        <v>5</v>
      </c>
      <c r="G62" s="142">
        <v>2583.25</v>
      </c>
      <c r="H62" s="142">
        <v>223.75</v>
      </c>
      <c r="I62" s="142">
        <v>0</v>
      </c>
      <c r="J62" s="142">
        <v>0</v>
      </c>
      <c r="K62" s="142">
        <v>6.322209601</v>
      </c>
      <c r="L62" s="142">
        <v>2391775.65752884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1</v>
      </c>
      <c r="S62" s="142">
        <v>4285.01</v>
      </c>
      <c r="T62" s="142">
        <v>2396060.6675288398</v>
      </c>
      <c r="U62" s="142">
        <v>1906187.86</v>
      </c>
      <c r="V62" s="142">
        <v>78916.177404000002</v>
      </c>
      <c r="W62" s="142">
        <v>1985104.0374040001</v>
      </c>
      <c r="X62" s="142">
        <v>1985104.0374040001</v>
      </c>
      <c r="Y62" s="142">
        <v>35107.975343999999</v>
      </c>
      <c r="Z62" s="142">
        <v>19485.61</v>
      </c>
      <c r="AA62" s="94">
        <v>2039697.6227480001</v>
      </c>
    </row>
    <row r="63" spans="1:27" hidden="1" x14ac:dyDescent="0.2">
      <c r="A63" s="142" t="s">
        <v>169</v>
      </c>
      <c r="B63" s="142">
        <v>132.685008619</v>
      </c>
      <c r="C63" s="142">
        <v>315</v>
      </c>
      <c r="D63" s="142">
        <v>3.0693991249999999</v>
      </c>
      <c r="E63" s="142">
        <v>0</v>
      </c>
      <c r="F63" s="142">
        <v>10</v>
      </c>
      <c r="G63" s="142">
        <v>3019.25</v>
      </c>
      <c r="H63" s="142">
        <v>217.25</v>
      </c>
      <c r="I63" s="142">
        <v>0</v>
      </c>
      <c r="J63" s="142">
        <v>0</v>
      </c>
      <c r="K63" s="142">
        <v>6.4899008360000003</v>
      </c>
      <c r="L63" s="142">
        <v>2828445.52942613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1</v>
      </c>
      <c r="S63" s="142">
        <v>1613.2650000000001</v>
      </c>
      <c r="T63" s="142">
        <v>2830058.7944261301</v>
      </c>
      <c r="U63" s="142">
        <v>2384165.7799999998</v>
      </c>
      <c r="V63" s="142">
        <v>88690.967015999995</v>
      </c>
      <c r="W63" s="142">
        <v>2472856.7470160001</v>
      </c>
      <c r="X63" s="142">
        <v>2472856.7470160001</v>
      </c>
      <c r="Y63" s="142">
        <v>44777.942351999998</v>
      </c>
      <c r="Z63" s="142">
        <v>24852.63</v>
      </c>
      <c r="AA63" s="94">
        <v>2542487.3193680001</v>
      </c>
    </row>
    <row r="64" spans="1:27" hidden="1" x14ac:dyDescent="0.2">
      <c r="A64" s="142" t="s">
        <v>170</v>
      </c>
      <c r="B64" s="142">
        <v>35.799418400999997</v>
      </c>
      <c r="C64" s="142">
        <v>345</v>
      </c>
      <c r="D64" s="142">
        <v>6.7672547500000002</v>
      </c>
      <c r="E64" s="142">
        <v>0</v>
      </c>
      <c r="F64" s="142">
        <v>1</v>
      </c>
      <c r="G64" s="142">
        <v>64.25</v>
      </c>
      <c r="H64" s="142">
        <v>0</v>
      </c>
      <c r="I64" s="142">
        <v>0</v>
      </c>
      <c r="J64" s="142">
        <v>0</v>
      </c>
      <c r="K64" s="142">
        <v>3.2608989479999999</v>
      </c>
      <c r="L64" s="142">
        <v>111997.961379771</v>
      </c>
      <c r="M64" s="142">
        <v>0</v>
      </c>
      <c r="N64" s="142">
        <v>26355.398620229</v>
      </c>
      <c r="O64" s="142">
        <v>0</v>
      </c>
      <c r="P64" s="142">
        <v>0</v>
      </c>
      <c r="Q64" s="142">
        <v>0</v>
      </c>
      <c r="R64" s="142">
        <v>1</v>
      </c>
      <c r="S64" s="142">
        <v>0</v>
      </c>
      <c r="T64" s="142">
        <v>138353.35999999999</v>
      </c>
      <c r="U64" s="142">
        <v>138353.35999999999</v>
      </c>
      <c r="V64" s="142">
        <v>18816.056960000002</v>
      </c>
      <c r="W64" s="142">
        <v>157169.41696</v>
      </c>
      <c r="X64" s="142">
        <v>138353.35999999999</v>
      </c>
      <c r="Y64" s="142">
        <v>2639.6767488</v>
      </c>
      <c r="Z64" s="142">
        <v>1308.0999999999999</v>
      </c>
      <c r="AA64" s="94">
        <v>142301.1367488</v>
      </c>
    </row>
    <row r="65" spans="1:27" hidden="1" x14ac:dyDescent="0.2">
      <c r="A65" s="142" t="s">
        <v>171</v>
      </c>
      <c r="B65" s="142">
        <v>233.26845613099999</v>
      </c>
      <c r="C65" s="142">
        <v>725</v>
      </c>
      <c r="D65" s="142">
        <v>7.0586051249999997</v>
      </c>
      <c r="E65" s="142">
        <v>0</v>
      </c>
      <c r="F65" s="142">
        <v>5</v>
      </c>
      <c r="G65" s="142">
        <v>869.75</v>
      </c>
      <c r="H65" s="142">
        <v>82</v>
      </c>
      <c r="I65" s="142">
        <v>0</v>
      </c>
      <c r="J65" s="142">
        <v>0</v>
      </c>
      <c r="K65" s="142">
        <v>5.6596431430000003</v>
      </c>
      <c r="L65" s="142">
        <v>1233023.87166224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1</v>
      </c>
      <c r="S65" s="142">
        <v>9394.6650000000009</v>
      </c>
      <c r="T65" s="142">
        <v>1242418.53666224</v>
      </c>
      <c r="U65" s="142">
        <v>1731189.93</v>
      </c>
      <c r="V65" s="142">
        <v>42414.153285</v>
      </c>
      <c r="W65" s="142">
        <v>1773604.0832849999</v>
      </c>
      <c r="X65" s="142">
        <v>1242418.53666224</v>
      </c>
      <c r="Y65" s="142">
        <v>23586.848064000002</v>
      </c>
      <c r="Z65" s="142">
        <v>13091.16</v>
      </c>
      <c r="AA65" s="94">
        <v>1279096.54472624</v>
      </c>
    </row>
    <row r="66" spans="1:27" hidden="1" x14ac:dyDescent="0.2">
      <c r="A66" s="142" t="s">
        <v>172</v>
      </c>
      <c r="B66" s="142">
        <v>36.386256408000001</v>
      </c>
      <c r="C66" s="142">
        <v>562</v>
      </c>
      <c r="D66" s="142">
        <v>3.4808641250000001</v>
      </c>
      <c r="E66" s="142">
        <v>0</v>
      </c>
      <c r="F66" s="142">
        <v>84.625</v>
      </c>
      <c r="G66" s="142">
        <v>11429.5</v>
      </c>
      <c r="H66" s="142">
        <v>1645.125</v>
      </c>
      <c r="I66" s="142">
        <v>0</v>
      </c>
      <c r="J66" s="142">
        <v>0</v>
      </c>
      <c r="K66" s="142">
        <v>8.7868343620000005</v>
      </c>
      <c r="L66" s="142">
        <v>28125054.653428201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1</v>
      </c>
      <c r="S66" s="142">
        <v>0</v>
      </c>
      <c r="T66" s="142">
        <v>28125054.653428201</v>
      </c>
      <c r="U66" s="142">
        <v>16210437</v>
      </c>
      <c r="V66" s="142">
        <v>564123.20759999997</v>
      </c>
      <c r="W66" s="142">
        <v>16774560.207599999</v>
      </c>
      <c r="X66" s="142">
        <v>16774560.207599999</v>
      </c>
      <c r="Y66" s="142">
        <v>275190.00795936002</v>
      </c>
      <c r="Z66" s="142">
        <v>129437.13</v>
      </c>
      <c r="AA66" s="94">
        <v>17179187.345559299</v>
      </c>
    </row>
    <row r="67" spans="1:27" hidden="1" x14ac:dyDescent="0.2">
      <c r="A67" s="142" t="s">
        <v>173</v>
      </c>
      <c r="B67" s="142">
        <v>35.743735999999998</v>
      </c>
      <c r="C67" s="142">
        <v>465</v>
      </c>
      <c r="D67" s="142">
        <v>3.6353192499999998</v>
      </c>
      <c r="E67" s="142">
        <v>0</v>
      </c>
      <c r="F67" s="142">
        <v>23.5</v>
      </c>
      <c r="G67" s="142">
        <v>0</v>
      </c>
      <c r="H67" s="142">
        <v>448.625</v>
      </c>
      <c r="I67" s="142">
        <v>0</v>
      </c>
      <c r="J67" s="142">
        <v>0</v>
      </c>
      <c r="K67" s="142">
        <v>1.388802477</v>
      </c>
      <c r="L67" s="142">
        <v>17225.385521908</v>
      </c>
      <c r="M67" s="142">
        <v>0</v>
      </c>
      <c r="N67" s="142">
        <v>0</v>
      </c>
      <c r="O67" s="142">
        <v>0</v>
      </c>
      <c r="P67" s="142">
        <v>1978756.26447809</v>
      </c>
      <c r="Q67" s="142">
        <v>0</v>
      </c>
      <c r="R67" s="142">
        <v>1</v>
      </c>
      <c r="S67" s="142">
        <v>0</v>
      </c>
      <c r="T67" s="142">
        <v>1995981.65</v>
      </c>
      <c r="U67" s="142">
        <v>1995981.65</v>
      </c>
      <c r="V67" s="142">
        <v>143311.48246999999</v>
      </c>
      <c r="W67" s="142">
        <v>2139293.1324700001</v>
      </c>
      <c r="X67" s="142">
        <v>1995981.65</v>
      </c>
      <c r="Y67" s="142">
        <v>51747.135858645001</v>
      </c>
      <c r="Z67" s="142">
        <v>0</v>
      </c>
      <c r="AA67" s="94">
        <v>2047728.78585864</v>
      </c>
    </row>
    <row r="68" spans="1:27" hidden="1" x14ac:dyDescent="0.2">
      <c r="A68" s="142" t="s">
        <v>174</v>
      </c>
      <c r="B68" s="142">
        <v>536.49</v>
      </c>
      <c r="C68" s="142">
        <v>3585</v>
      </c>
      <c r="D68" s="142">
        <v>8.0462073749999998</v>
      </c>
      <c r="E68" s="142">
        <v>0</v>
      </c>
      <c r="F68" s="142">
        <v>88</v>
      </c>
      <c r="G68" s="142">
        <v>0</v>
      </c>
      <c r="H68" s="142">
        <v>594.875</v>
      </c>
      <c r="I68" s="142">
        <v>0</v>
      </c>
      <c r="J68" s="142">
        <v>0</v>
      </c>
      <c r="K68" s="142">
        <v>2.776605387</v>
      </c>
      <c r="L68" s="142">
        <v>69005.561825851997</v>
      </c>
      <c r="M68" s="142">
        <v>0</v>
      </c>
      <c r="N68" s="142">
        <v>0</v>
      </c>
      <c r="O68" s="142">
        <v>0</v>
      </c>
      <c r="P68" s="142">
        <v>5148542.79817414</v>
      </c>
      <c r="Q68" s="142">
        <v>0</v>
      </c>
      <c r="R68" s="142">
        <v>1</v>
      </c>
      <c r="S68" s="142">
        <v>55675</v>
      </c>
      <c r="T68" s="142">
        <v>5273223.3600000003</v>
      </c>
      <c r="U68" s="142">
        <v>5273223.3600000003</v>
      </c>
      <c r="V68" s="142">
        <v>378617.437248</v>
      </c>
      <c r="W68" s="142">
        <v>5651840.7972480003</v>
      </c>
      <c r="X68" s="142">
        <v>5273223.3600000003</v>
      </c>
      <c r="Y68" s="142">
        <v>134494.361862577</v>
      </c>
      <c r="Z68" s="142">
        <v>0</v>
      </c>
      <c r="AA68" s="94">
        <v>5407717.7218625704</v>
      </c>
    </row>
    <row r="69" spans="1:27" hidden="1" x14ac:dyDescent="0.2">
      <c r="A69" s="142" t="s">
        <v>175</v>
      </c>
      <c r="B69" s="142">
        <v>1057.81</v>
      </c>
      <c r="C69" s="142">
        <v>3868</v>
      </c>
      <c r="D69" s="142">
        <v>2.4205412499999999</v>
      </c>
      <c r="E69" s="142">
        <v>0</v>
      </c>
      <c r="F69" s="142">
        <v>9</v>
      </c>
      <c r="G69" s="142">
        <v>0</v>
      </c>
      <c r="H69" s="142">
        <v>215.25</v>
      </c>
      <c r="I69" s="142">
        <v>0</v>
      </c>
      <c r="J69" s="142">
        <v>0</v>
      </c>
      <c r="K69" s="142">
        <v>1.1660163720000001</v>
      </c>
      <c r="L69" s="142">
        <v>13785.235012775</v>
      </c>
      <c r="M69" s="142">
        <v>0</v>
      </c>
      <c r="N69" s="142">
        <v>0</v>
      </c>
      <c r="O69" s="142">
        <v>0</v>
      </c>
      <c r="P69" s="142">
        <v>778087.41498722497</v>
      </c>
      <c r="Q69" s="142">
        <v>0</v>
      </c>
      <c r="R69" s="142">
        <v>1</v>
      </c>
      <c r="S69" s="142">
        <v>0</v>
      </c>
      <c r="T69" s="142">
        <v>791872.65</v>
      </c>
      <c r="U69" s="142">
        <v>791872.65</v>
      </c>
      <c r="V69" s="142">
        <v>56856.456270000002</v>
      </c>
      <c r="W69" s="142">
        <v>848729.10626999999</v>
      </c>
      <c r="X69" s="142">
        <v>791872.65</v>
      </c>
      <c r="Y69" s="142">
        <v>17245.433835971999</v>
      </c>
      <c r="Z69" s="142">
        <v>0</v>
      </c>
      <c r="AA69" s="94">
        <v>809118.08383597201</v>
      </c>
    </row>
    <row r="70" spans="1:27" hidden="1" x14ac:dyDescent="0.2">
      <c r="A70" s="142" t="s">
        <v>176</v>
      </c>
      <c r="B70" s="142">
        <v>544.4</v>
      </c>
      <c r="C70" s="142">
        <v>550</v>
      </c>
      <c r="D70" s="142">
        <v>3.9224711249999999</v>
      </c>
      <c r="E70" s="142">
        <v>0</v>
      </c>
      <c r="F70" s="142">
        <v>8.625</v>
      </c>
      <c r="G70" s="142">
        <v>1599.875</v>
      </c>
      <c r="H70" s="142">
        <v>121.875</v>
      </c>
      <c r="I70" s="142">
        <v>0</v>
      </c>
      <c r="J70" s="142">
        <v>0</v>
      </c>
      <c r="K70" s="142">
        <v>6.0748441389999996</v>
      </c>
      <c r="L70" s="142">
        <v>1867630.62241053</v>
      </c>
      <c r="M70" s="142">
        <v>0</v>
      </c>
      <c r="N70" s="142">
        <v>0</v>
      </c>
      <c r="O70" s="142">
        <v>127303.58258947</v>
      </c>
      <c r="P70" s="142">
        <v>0</v>
      </c>
      <c r="Q70" s="142">
        <v>0</v>
      </c>
      <c r="R70" s="142">
        <v>1</v>
      </c>
      <c r="S70" s="142">
        <v>10560.565000000001</v>
      </c>
      <c r="T70" s="142">
        <v>2005494.77</v>
      </c>
      <c r="U70" s="142">
        <v>2005494.77</v>
      </c>
      <c r="V70" s="142">
        <v>101478.035362</v>
      </c>
      <c r="W70" s="142">
        <v>2106972.8053620001</v>
      </c>
      <c r="X70" s="142">
        <v>2005494.77</v>
      </c>
      <c r="Y70" s="142">
        <v>35091.957887999997</v>
      </c>
      <c r="Z70" s="142">
        <v>19476.72</v>
      </c>
      <c r="AA70" s="94">
        <v>2060063.4478879999</v>
      </c>
    </row>
    <row r="71" spans="1:27" hidden="1" x14ac:dyDescent="0.2">
      <c r="A71" s="142" t="s">
        <v>177</v>
      </c>
      <c r="B71" s="142">
        <v>193.2</v>
      </c>
      <c r="C71" s="142">
        <v>416</v>
      </c>
      <c r="D71" s="142">
        <v>4.5546885000000001</v>
      </c>
      <c r="E71" s="142">
        <v>0</v>
      </c>
      <c r="F71" s="142">
        <v>5.5</v>
      </c>
      <c r="G71" s="142">
        <v>1292</v>
      </c>
      <c r="H71" s="142">
        <v>80.875</v>
      </c>
      <c r="I71" s="142">
        <v>0</v>
      </c>
      <c r="J71" s="142">
        <v>0</v>
      </c>
      <c r="K71" s="142">
        <v>5.8162820699999997</v>
      </c>
      <c r="L71" s="142">
        <v>1442111.72001609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1</v>
      </c>
      <c r="S71" s="142">
        <v>0</v>
      </c>
      <c r="T71" s="142">
        <v>1442111.72001609</v>
      </c>
      <c r="U71" s="142">
        <v>915831.15</v>
      </c>
      <c r="V71" s="142">
        <v>0</v>
      </c>
      <c r="W71" s="142">
        <v>915831.15</v>
      </c>
      <c r="X71" s="142">
        <v>915831.15</v>
      </c>
      <c r="Y71" s="142">
        <v>17161.560000000001</v>
      </c>
      <c r="Z71" s="142">
        <v>9525</v>
      </c>
      <c r="AA71" s="94">
        <v>942517.71</v>
      </c>
    </row>
    <row r="72" spans="1:27" hidden="1" x14ac:dyDescent="0.2">
      <c r="A72" s="142" t="s">
        <v>178</v>
      </c>
      <c r="B72" s="142">
        <v>221.975666359</v>
      </c>
      <c r="C72" s="142">
        <v>160</v>
      </c>
      <c r="D72" s="142">
        <v>7.4828156249999997</v>
      </c>
      <c r="E72" s="142">
        <v>0</v>
      </c>
      <c r="F72" s="142">
        <v>3.375</v>
      </c>
      <c r="G72" s="142">
        <v>131.5</v>
      </c>
      <c r="H72" s="142">
        <v>0</v>
      </c>
      <c r="I72" s="142">
        <v>0</v>
      </c>
      <c r="J72" s="142">
        <v>0</v>
      </c>
      <c r="K72" s="142">
        <v>3.8845094439999999</v>
      </c>
      <c r="L72" s="142">
        <v>208949.200972783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1</v>
      </c>
      <c r="S72" s="142">
        <v>0</v>
      </c>
      <c r="T72" s="142">
        <v>208949.200972783</v>
      </c>
      <c r="U72" s="142">
        <v>206343.36</v>
      </c>
      <c r="V72" s="142">
        <v>7077.5772479999996</v>
      </c>
      <c r="W72" s="142">
        <v>213420.937248</v>
      </c>
      <c r="X72" s="142">
        <v>208949.200972783</v>
      </c>
      <c r="Y72" s="142">
        <v>3894.5300160000002</v>
      </c>
      <c r="Z72" s="142">
        <v>2161.54</v>
      </c>
      <c r="AA72" s="94">
        <v>215005.27098878301</v>
      </c>
    </row>
    <row r="73" spans="1:27" hidden="1" x14ac:dyDescent="0.2">
      <c r="A73" s="142" t="s">
        <v>179</v>
      </c>
      <c r="B73" s="142">
        <v>59.254018217999999</v>
      </c>
      <c r="C73" s="142">
        <v>122</v>
      </c>
      <c r="D73" s="142">
        <v>5.4048445000000003</v>
      </c>
      <c r="E73" s="142">
        <v>0</v>
      </c>
      <c r="F73" s="142">
        <v>2</v>
      </c>
      <c r="G73" s="142">
        <v>414.25</v>
      </c>
      <c r="H73" s="142">
        <v>1.75</v>
      </c>
      <c r="I73" s="142">
        <v>0</v>
      </c>
      <c r="J73" s="142">
        <v>0</v>
      </c>
      <c r="K73" s="142">
        <v>4.5964755960000003</v>
      </c>
      <c r="L73" s="142">
        <v>425837.28648147202</v>
      </c>
      <c r="M73" s="142">
        <v>0</v>
      </c>
      <c r="N73" s="142">
        <v>0</v>
      </c>
      <c r="O73" s="142">
        <v>0</v>
      </c>
      <c r="P73" s="142">
        <v>0</v>
      </c>
      <c r="Q73" s="142">
        <v>0</v>
      </c>
      <c r="R73" s="142">
        <v>1</v>
      </c>
      <c r="S73" s="142">
        <v>0</v>
      </c>
      <c r="T73" s="142">
        <v>425837.28648147202</v>
      </c>
      <c r="U73" s="142">
        <v>266092.63</v>
      </c>
      <c r="V73" s="142">
        <v>21260.801136999999</v>
      </c>
      <c r="W73" s="142">
        <v>287353.43113699998</v>
      </c>
      <c r="X73" s="142">
        <v>287353.43113699998</v>
      </c>
      <c r="Y73" s="142">
        <v>4411.6650239999999</v>
      </c>
      <c r="Z73" s="142">
        <v>2448.56</v>
      </c>
      <c r="AA73" s="94">
        <v>294213.65616100002</v>
      </c>
    </row>
    <row r="74" spans="1:27" hidden="1" x14ac:dyDescent="0.2">
      <c r="A74" s="142" t="s">
        <v>180</v>
      </c>
      <c r="B74" s="142">
        <v>221.383405788</v>
      </c>
      <c r="C74" s="142">
        <v>1022</v>
      </c>
      <c r="D74" s="142">
        <v>4.3828389999999997</v>
      </c>
      <c r="E74" s="142">
        <v>0</v>
      </c>
      <c r="F74" s="142">
        <v>9</v>
      </c>
      <c r="G74" s="142">
        <v>3139.625</v>
      </c>
      <c r="H74" s="142">
        <v>124.75</v>
      </c>
      <c r="I74" s="142">
        <v>0</v>
      </c>
      <c r="J74" s="142">
        <v>0</v>
      </c>
      <c r="K74" s="142">
        <v>6.5154026939999996</v>
      </c>
      <c r="L74" s="142">
        <v>2901503.7460463801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1</v>
      </c>
      <c r="S74" s="142">
        <v>953.02499999999998</v>
      </c>
      <c r="T74" s="142">
        <v>2902456.77104638</v>
      </c>
      <c r="U74" s="142">
        <v>3407157.46999999</v>
      </c>
      <c r="V74" s="142">
        <v>126746.25788400001</v>
      </c>
      <c r="W74" s="142">
        <v>3533903.7278839899</v>
      </c>
      <c r="X74" s="142">
        <v>2902456.77104638</v>
      </c>
      <c r="Y74" s="142">
        <v>55128.239362560002</v>
      </c>
      <c r="Z74" s="142">
        <v>27318.97</v>
      </c>
      <c r="AA74" s="94">
        <v>2984903.98040894</v>
      </c>
    </row>
    <row r="75" spans="1:27" hidden="1" x14ac:dyDescent="0.2">
      <c r="A75" s="142" t="s">
        <v>181</v>
      </c>
      <c r="B75" s="142">
        <v>326.337532571</v>
      </c>
      <c r="C75" s="142">
        <v>410</v>
      </c>
      <c r="D75" s="142">
        <v>5.7009626249999998</v>
      </c>
      <c r="E75" s="142">
        <v>0</v>
      </c>
      <c r="F75" s="142">
        <v>6.625</v>
      </c>
      <c r="G75" s="142">
        <v>1724.25</v>
      </c>
      <c r="H75" s="142">
        <v>167.75</v>
      </c>
      <c r="I75" s="142">
        <v>0</v>
      </c>
      <c r="J75" s="142">
        <v>0</v>
      </c>
      <c r="K75" s="142">
        <v>6.1819118240000002</v>
      </c>
      <c r="L75" s="142">
        <v>2078690.7868631801</v>
      </c>
      <c r="M75" s="142">
        <v>0</v>
      </c>
      <c r="N75" s="142">
        <v>0</v>
      </c>
      <c r="O75" s="142">
        <v>0</v>
      </c>
      <c r="P75" s="142">
        <v>0</v>
      </c>
      <c r="Q75" s="142">
        <v>0</v>
      </c>
      <c r="R75" s="142">
        <v>1</v>
      </c>
      <c r="S75" s="142">
        <v>0</v>
      </c>
      <c r="T75" s="142">
        <v>2078690.7868631801</v>
      </c>
      <c r="U75" s="142">
        <v>1788161.09</v>
      </c>
      <c r="V75" s="142">
        <v>91017.399481</v>
      </c>
      <c r="W75" s="142">
        <v>1879178.489481</v>
      </c>
      <c r="X75" s="142">
        <v>1879178.489481</v>
      </c>
      <c r="Y75" s="142">
        <v>30115.105488000001</v>
      </c>
      <c r="Z75" s="142">
        <v>16714.47</v>
      </c>
      <c r="AA75" s="94">
        <v>1926008.0649689999</v>
      </c>
    </row>
    <row r="76" spans="1:27" hidden="1" x14ac:dyDescent="0.2">
      <c r="A76" s="142" t="s">
        <v>182</v>
      </c>
      <c r="B76" s="142">
        <v>7.849618853</v>
      </c>
      <c r="C76" s="142">
        <v>14</v>
      </c>
      <c r="D76" s="142">
        <v>1.1547186250000001</v>
      </c>
      <c r="E76" s="142">
        <v>0</v>
      </c>
      <c r="F76" s="142">
        <v>1</v>
      </c>
      <c r="G76" s="142">
        <v>52.125</v>
      </c>
      <c r="H76" s="142">
        <v>0</v>
      </c>
      <c r="I76" s="142">
        <v>0</v>
      </c>
      <c r="J76" s="142">
        <v>1</v>
      </c>
      <c r="K76" s="142">
        <v>2.6284328320000001</v>
      </c>
      <c r="L76" s="142">
        <v>59502.275368839997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1</v>
      </c>
      <c r="S76" s="142">
        <v>0</v>
      </c>
      <c r="T76" s="142">
        <v>59502.275368839997</v>
      </c>
      <c r="U76" s="142">
        <v>35531.49</v>
      </c>
      <c r="V76" s="142">
        <v>5102.3219639999998</v>
      </c>
      <c r="W76" s="142">
        <v>40633.811964</v>
      </c>
      <c r="X76" s="142">
        <v>40633.811964</v>
      </c>
      <c r="Y76" s="142">
        <v>629.25720000000001</v>
      </c>
      <c r="Z76" s="142">
        <v>349.25</v>
      </c>
      <c r="AA76" s="94">
        <v>41612.319164</v>
      </c>
    </row>
    <row r="77" spans="1:27" hidden="1" x14ac:dyDescent="0.2">
      <c r="A77" s="142" t="s">
        <v>183</v>
      </c>
      <c r="B77" s="142">
        <v>38.168830595999999</v>
      </c>
      <c r="C77" s="142">
        <v>522</v>
      </c>
      <c r="D77" s="142">
        <v>3.106820125</v>
      </c>
      <c r="E77" s="142">
        <v>0</v>
      </c>
      <c r="F77" s="142">
        <v>90.625</v>
      </c>
      <c r="G77" s="142">
        <v>14812.375</v>
      </c>
      <c r="H77" s="142">
        <v>1164.875</v>
      </c>
      <c r="I77" s="142">
        <v>0</v>
      </c>
      <c r="J77" s="142">
        <v>0</v>
      </c>
      <c r="K77" s="142">
        <v>9.0050822620000002</v>
      </c>
      <c r="L77" s="142">
        <v>34984625.857233599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1</v>
      </c>
      <c r="S77" s="142">
        <v>65500</v>
      </c>
      <c r="T77" s="142">
        <v>35050125.857233599</v>
      </c>
      <c r="U77" s="142">
        <v>13828890.710000001</v>
      </c>
      <c r="V77" s="142">
        <v>463267.83878500003</v>
      </c>
      <c r="W77" s="142">
        <v>14292158.548784999</v>
      </c>
      <c r="X77" s="142">
        <v>14292158.548784999</v>
      </c>
      <c r="Y77" s="142">
        <v>389700.846523471</v>
      </c>
      <c r="Z77" s="142">
        <v>0</v>
      </c>
      <c r="AA77" s="94">
        <v>14681859.3953084</v>
      </c>
    </row>
    <row r="78" spans="1:27" hidden="1" x14ac:dyDescent="0.2">
      <c r="A78" s="142" t="s">
        <v>184</v>
      </c>
      <c r="B78" s="142">
        <v>47.027130673999999</v>
      </c>
      <c r="C78" s="142">
        <v>621</v>
      </c>
      <c r="D78" s="142">
        <v>2.2205195</v>
      </c>
      <c r="E78" s="142">
        <v>0</v>
      </c>
      <c r="F78" s="142">
        <v>49.75</v>
      </c>
      <c r="G78" s="142">
        <v>16173.25</v>
      </c>
      <c r="H78" s="142">
        <v>1546.125</v>
      </c>
      <c r="I78" s="142">
        <v>0</v>
      </c>
      <c r="J78" s="142">
        <v>0</v>
      </c>
      <c r="K78" s="142">
        <v>8.4025239440000004</v>
      </c>
      <c r="L78" s="142">
        <v>19150912.906774599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1</v>
      </c>
      <c r="S78" s="142">
        <v>0</v>
      </c>
      <c r="T78" s="142">
        <v>19150912.906774599</v>
      </c>
      <c r="U78" s="142">
        <v>18751403.449999999</v>
      </c>
      <c r="V78" s="142">
        <v>946945.87422500004</v>
      </c>
      <c r="W78" s="142">
        <v>19698349.324225001</v>
      </c>
      <c r="X78" s="142">
        <v>19150912.906774599</v>
      </c>
      <c r="Y78" s="142">
        <v>351857.65263167903</v>
      </c>
      <c r="Z78" s="142">
        <v>184233.82</v>
      </c>
      <c r="AA78" s="94">
        <v>19687004.379406199</v>
      </c>
    </row>
    <row r="79" spans="1:27" hidden="1" x14ac:dyDescent="0.2">
      <c r="A79" s="142" t="s">
        <v>185</v>
      </c>
      <c r="B79" s="142">
        <v>35.744663768000002</v>
      </c>
      <c r="C79" s="142">
        <v>529</v>
      </c>
      <c r="D79" s="142">
        <v>2.3267034999999998</v>
      </c>
      <c r="E79" s="142">
        <v>0</v>
      </c>
      <c r="F79" s="142">
        <v>45</v>
      </c>
      <c r="G79" s="142">
        <v>12917.125</v>
      </c>
      <c r="H79" s="142">
        <v>934.375</v>
      </c>
      <c r="I79" s="142">
        <v>0</v>
      </c>
      <c r="J79" s="142">
        <v>0</v>
      </c>
      <c r="K79" s="142">
        <v>8.1098593359999995</v>
      </c>
      <c r="L79" s="142">
        <v>14291797.5926532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1</v>
      </c>
      <c r="S79" s="142">
        <v>0</v>
      </c>
      <c r="T79" s="142">
        <v>14291797.5926532</v>
      </c>
      <c r="U79" s="142">
        <v>14589615.390000001</v>
      </c>
      <c r="V79" s="142">
        <v>478539.384792</v>
      </c>
      <c r="W79" s="142">
        <v>15068154.774792001</v>
      </c>
      <c r="X79" s="142">
        <v>14291797.5926532</v>
      </c>
      <c r="Y79" s="142">
        <v>199157.20371455999</v>
      </c>
      <c r="Z79" s="142">
        <v>98692.97</v>
      </c>
      <c r="AA79" s="94">
        <v>14589647.7663677</v>
      </c>
    </row>
    <row r="80" spans="1:27" hidden="1" x14ac:dyDescent="0.2">
      <c r="A80" s="142" t="s">
        <v>186</v>
      </c>
      <c r="B80" s="142">
        <v>111.027892248</v>
      </c>
      <c r="C80" s="142">
        <v>409</v>
      </c>
      <c r="D80" s="142">
        <v>4.9548511250000002</v>
      </c>
      <c r="E80" s="142">
        <v>0</v>
      </c>
      <c r="F80" s="142">
        <v>20.625</v>
      </c>
      <c r="G80" s="142">
        <v>3159.25</v>
      </c>
      <c r="H80" s="142">
        <v>205.125</v>
      </c>
      <c r="I80" s="142">
        <v>0</v>
      </c>
      <c r="J80" s="142">
        <v>0</v>
      </c>
      <c r="K80" s="142">
        <v>6.7591356339999997</v>
      </c>
      <c r="L80" s="142">
        <v>3702328.98055596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1</v>
      </c>
      <c r="S80" s="142">
        <v>4230.6450000000004</v>
      </c>
      <c r="T80" s="142">
        <v>3706559.62555596</v>
      </c>
      <c r="U80" s="142">
        <v>3578995.39</v>
      </c>
      <c r="V80" s="142">
        <v>86611.688437999997</v>
      </c>
      <c r="W80" s="142">
        <v>3665607.0784379998</v>
      </c>
      <c r="X80" s="142">
        <v>3665607.0784379998</v>
      </c>
      <c r="Y80" s="142">
        <v>58329.797026799999</v>
      </c>
      <c r="Z80" s="142">
        <v>30115.51</v>
      </c>
      <c r="AA80" s="94">
        <v>3754052.3854648001</v>
      </c>
    </row>
    <row r="81" spans="1:27" hidden="1" x14ac:dyDescent="0.2">
      <c r="A81" s="142" t="s">
        <v>187</v>
      </c>
      <c r="B81" s="142">
        <v>11.881367912</v>
      </c>
      <c r="C81" s="142">
        <v>126</v>
      </c>
      <c r="D81" s="142">
        <v>2.2368038750000001</v>
      </c>
      <c r="E81" s="142">
        <v>0</v>
      </c>
      <c r="F81" s="142">
        <v>8.375</v>
      </c>
      <c r="G81" s="142">
        <v>3625.125</v>
      </c>
      <c r="H81" s="142">
        <v>154</v>
      </c>
      <c r="I81" s="142">
        <v>0</v>
      </c>
      <c r="J81" s="142">
        <v>0</v>
      </c>
      <c r="K81" s="142">
        <v>6.4060240100000003</v>
      </c>
      <c r="L81" s="142">
        <v>2600881.56795615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1</v>
      </c>
      <c r="S81" s="142">
        <v>7205</v>
      </c>
      <c r="T81" s="142">
        <v>2608086.56795615</v>
      </c>
      <c r="U81" s="142">
        <v>2905208.59</v>
      </c>
      <c r="V81" s="142">
        <v>136835.324589</v>
      </c>
      <c r="W81" s="142">
        <v>3042043.9145889999</v>
      </c>
      <c r="X81" s="142">
        <v>2608086.56795615</v>
      </c>
      <c r="Y81" s="142">
        <v>45064.151408639998</v>
      </c>
      <c r="Z81" s="142">
        <v>22331.68</v>
      </c>
      <c r="AA81" s="94">
        <v>2675482.3993647899</v>
      </c>
    </row>
    <row r="82" spans="1:27" hidden="1" x14ac:dyDescent="0.2">
      <c r="A82" s="142" t="s">
        <v>188</v>
      </c>
      <c r="B82" s="142">
        <v>92.518283992999997</v>
      </c>
      <c r="C82" s="142">
        <v>84</v>
      </c>
      <c r="D82" s="142">
        <v>2.85125275</v>
      </c>
      <c r="E82" s="142">
        <v>0</v>
      </c>
      <c r="F82" s="142">
        <v>3</v>
      </c>
      <c r="G82" s="142">
        <v>788.875</v>
      </c>
      <c r="H82" s="142">
        <v>23.25</v>
      </c>
      <c r="I82" s="142">
        <v>0</v>
      </c>
      <c r="J82" s="142">
        <v>0</v>
      </c>
      <c r="K82" s="142">
        <v>5.2021039780000002</v>
      </c>
      <c r="L82" s="142">
        <v>780305.64801453496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1</v>
      </c>
      <c r="S82" s="142">
        <v>0</v>
      </c>
      <c r="T82" s="142">
        <v>780305.64801453496</v>
      </c>
      <c r="U82" s="142">
        <v>652994.42000000004</v>
      </c>
      <c r="V82" s="142">
        <v>14169.978913999999</v>
      </c>
      <c r="W82" s="142">
        <v>667164.39891400002</v>
      </c>
      <c r="X82" s="142">
        <v>667164.39891400002</v>
      </c>
      <c r="Y82" s="142">
        <v>12349.458576000001</v>
      </c>
      <c r="Z82" s="142">
        <v>6854.19</v>
      </c>
      <c r="AA82" s="94">
        <v>686368.04749000003</v>
      </c>
    </row>
    <row r="83" spans="1:27" hidden="1" x14ac:dyDescent="0.2">
      <c r="A83" s="142" t="s">
        <v>189</v>
      </c>
      <c r="B83" s="142">
        <v>20.852029086000002</v>
      </c>
      <c r="C83" s="142">
        <v>218</v>
      </c>
      <c r="D83" s="142">
        <v>2.16215</v>
      </c>
      <c r="E83" s="142">
        <v>0</v>
      </c>
      <c r="F83" s="142">
        <v>19</v>
      </c>
      <c r="G83" s="142">
        <v>6204</v>
      </c>
      <c r="H83" s="142">
        <v>452.5</v>
      </c>
      <c r="I83" s="142">
        <v>0</v>
      </c>
      <c r="J83" s="142">
        <v>0</v>
      </c>
      <c r="K83" s="142">
        <v>7.0824814590000003</v>
      </c>
      <c r="L83" s="142">
        <v>5115667.55950916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1</v>
      </c>
      <c r="S83" s="142">
        <v>0</v>
      </c>
      <c r="T83" s="142">
        <v>5115667.55950916</v>
      </c>
      <c r="U83" s="142">
        <v>6045038.6599999899</v>
      </c>
      <c r="V83" s="142">
        <v>245428.56959599999</v>
      </c>
      <c r="W83" s="142">
        <v>6290467.2295959899</v>
      </c>
      <c r="X83" s="142">
        <v>5115667.55950916</v>
      </c>
      <c r="Y83" s="142">
        <v>96743.512145280998</v>
      </c>
      <c r="Z83" s="142">
        <v>50655.22</v>
      </c>
      <c r="AA83" s="94">
        <v>5263066.2916544396</v>
      </c>
    </row>
    <row r="84" spans="1:27" hidden="1" x14ac:dyDescent="0.2">
      <c r="A84" s="142" t="s">
        <v>190</v>
      </c>
      <c r="B84" s="142">
        <v>144.07300934599999</v>
      </c>
      <c r="C84" s="142">
        <v>245</v>
      </c>
      <c r="D84" s="142">
        <v>6.9637523750000003</v>
      </c>
      <c r="E84" s="142">
        <v>0</v>
      </c>
      <c r="F84" s="142">
        <v>4</v>
      </c>
      <c r="G84" s="142">
        <v>810.125</v>
      </c>
      <c r="H84" s="142">
        <v>26.25</v>
      </c>
      <c r="I84" s="142">
        <v>0</v>
      </c>
      <c r="J84" s="142">
        <v>0</v>
      </c>
      <c r="K84" s="142">
        <v>5.4439628259999999</v>
      </c>
      <c r="L84" s="142">
        <v>993808.51487722504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1</v>
      </c>
      <c r="S84" s="142">
        <v>0</v>
      </c>
      <c r="T84" s="142">
        <v>993808.51487722504</v>
      </c>
      <c r="U84" s="142">
        <v>907827.72</v>
      </c>
      <c r="V84" s="142">
        <v>31410.839112000001</v>
      </c>
      <c r="W84" s="142">
        <v>939238.55911200005</v>
      </c>
      <c r="X84" s="142">
        <v>939238.55911200005</v>
      </c>
      <c r="Y84" s="142">
        <v>16031.185248</v>
      </c>
      <c r="Z84" s="142">
        <v>8897.6200000000008</v>
      </c>
      <c r="AA84" s="94">
        <v>964167.36436000001</v>
      </c>
    </row>
    <row r="85" spans="1:27" hidden="1" x14ac:dyDescent="0.2">
      <c r="A85" s="142" t="s">
        <v>191</v>
      </c>
      <c r="B85" s="142">
        <v>208.5</v>
      </c>
      <c r="C85" s="142">
        <v>230</v>
      </c>
      <c r="D85" s="142">
        <v>4.4897216249999996</v>
      </c>
      <c r="E85" s="142">
        <v>0</v>
      </c>
      <c r="F85" s="142">
        <v>2</v>
      </c>
      <c r="G85" s="142">
        <v>287</v>
      </c>
      <c r="H85" s="142">
        <v>2</v>
      </c>
      <c r="I85" s="142">
        <v>0</v>
      </c>
      <c r="J85" s="142">
        <v>0</v>
      </c>
      <c r="K85" s="142">
        <v>4.3772223190000004</v>
      </c>
      <c r="L85" s="142">
        <v>341997.709684906</v>
      </c>
      <c r="M85" s="142">
        <v>0</v>
      </c>
      <c r="N85" s="142">
        <v>0</v>
      </c>
      <c r="O85" s="142">
        <v>48262.710315094002</v>
      </c>
      <c r="P85" s="142">
        <v>0</v>
      </c>
      <c r="Q85" s="142">
        <v>0</v>
      </c>
      <c r="R85" s="142">
        <v>1</v>
      </c>
      <c r="S85" s="142">
        <v>0</v>
      </c>
      <c r="T85" s="142">
        <v>390260.42</v>
      </c>
      <c r="U85" s="142">
        <v>390260.42</v>
      </c>
      <c r="V85" s="142">
        <v>34264.864876</v>
      </c>
      <c r="W85" s="142">
        <v>424525.28487600002</v>
      </c>
      <c r="X85" s="142">
        <v>390260.42</v>
      </c>
      <c r="Y85" s="142">
        <v>5814.3365279999998</v>
      </c>
      <c r="Z85" s="142">
        <v>3227.07</v>
      </c>
      <c r="AA85" s="94">
        <v>399301.82652800001</v>
      </c>
    </row>
    <row r="86" spans="1:27" hidden="1" x14ac:dyDescent="0.2">
      <c r="A86" s="142" t="s">
        <v>192</v>
      </c>
      <c r="B86" s="142">
        <v>144.07595536299999</v>
      </c>
      <c r="C86" s="142">
        <v>399</v>
      </c>
      <c r="D86" s="142">
        <v>6.43973525</v>
      </c>
      <c r="E86" s="142">
        <v>0</v>
      </c>
      <c r="F86" s="142">
        <v>2</v>
      </c>
      <c r="G86" s="142">
        <v>49.375</v>
      </c>
      <c r="H86" s="142">
        <v>0</v>
      </c>
      <c r="I86" s="142">
        <v>0</v>
      </c>
      <c r="J86" s="142">
        <v>0</v>
      </c>
      <c r="K86" s="142">
        <v>3.1507430259999998</v>
      </c>
      <c r="L86" s="142">
        <v>100315.954225576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1</v>
      </c>
      <c r="S86" s="142">
        <v>0</v>
      </c>
      <c r="T86" s="142">
        <v>100315.954225576</v>
      </c>
      <c r="U86" s="142">
        <v>95573.86</v>
      </c>
      <c r="V86" s="142">
        <v>5399.9230900000002</v>
      </c>
      <c r="W86" s="142">
        <v>100973.78309</v>
      </c>
      <c r="X86" s="142">
        <v>100315.954225576</v>
      </c>
      <c r="Y86" s="142">
        <v>1615.4748480000001</v>
      </c>
      <c r="Z86" s="142">
        <v>896.62</v>
      </c>
      <c r="AA86" s="94">
        <v>102828.049073576</v>
      </c>
    </row>
    <row r="87" spans="1:27" hidden="1" x14ac:dyDescent="0.2">
      <c r="A87" s="142" t="s">
        <v>193</v>
      </c>
      <c r="B87" s="142">
        <v>587.35990982400006</v>
      </c>
      <c r="C87" s="142">
        <v>1265</v>
      </c>
      <c r="D87" s="142">
        <v>5.653275625</v>
      </c>
      <c r="E87" s="142">
        <v>0</v>
      </c>
      <c r="F87" s="142">
        <v>5.25</v>
      </c>
      <c r="G87" s="142">
        <v>406</v>
      </c>
      <c r="H87" s="142">
        <v>37.375</v>
      </c>
      <c r="I87" s="142">
        <v>0</v>
      </c>
      <c r="J87" s="142">
        <v>0</v>
      </c>
      <c r="K87" s="142">
        <v>5.0467980969999999</v>
      </c>
      <c r="L87" s="142">
        <v>668061.22124279104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1</v>
      </c>
      <c r="S87" s="142">
        <v>0</v>
      </c>
      <c r="T87" s="142">
        <v>668061.22124279104</v>
      </c>
      <c r="U87" s="142">
        <v>695096.58</v>
      </c>
      <c r="V87" s="142">
        <v>66451.233047999995</v>
      </c>
      <c r="W87" s="142">
        <v>761547.81304799998</v>
      </c>
      <c r="X87" s="142">
        <v>668061.22124279104</v>
      </c>
      <c r="Y87" s="142">
        <v>13818.488111999999</v>
      </c>
      <c r="Z87" s="142">
        <v>7669.53</v>
      </c>
      <c r="AA87" s="94">
        <v>689549.239354791</v>
      </c>
    </row>
    <row r="88" spans="1:27" hidden="1" x14ac:dyDescent="0.2">
      <c r="A88" s="142" t="s">
        <v>194</v>
      </c>
      <c r="B88" s="142">
        <v>290.364107488</v>
      </c>
      <c r="C88" s="142">
        <v>419</v>
      </c>
      <c r="D88" s="142">
        <v>7.1513109999999998</v>
      </c>
      <c r="E88" s="142">
        <v>0</v>
      </c>
      <c r="F88" s="142">
        <v>2</v>
      </c>
      <c r="G88" s="142">
        <v>451</v>
      </c>
      <c r="H88" s="142">
        <v>40.375</v>
      </c>
      <c r="I88" s="142">
        <v>0</v>
      </c>
      <c r="J88" s="142">
        <v>0</v>
      </c>
      <c r="K88" s="142">
        <v>5.105748363</v>
      </c>
      <c r="L88" s="142">
        <v>708627.55901500897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1</v>
      </c>
      <c r="S88" s="142">
        <v>0</v>
      </c>
      <c r="T88" s="142">
        <v>708627.55901500897</v>
      </c>
      <c r="U88" s="142">
        <v>539758.77</v>
      </c>
      <c r="V88" s="142">
        <v>31252.032782999999</v>
      </c>
      <c r="W88" s="142">
        <v>571010.80278300005</v>
      </c>
      <c r="X88" s="142">
        <v>571010.80278300005</v>
      </c>
      <c r="Y88" s="142">
        <v>8107.1209440000002</v>
      </c>
      <c r="Z88" s="142">
        <v>4499.6099999999997</v>
      </c>
      <c r="AA88" s="94">
        <v>583617.533727</v>
      </c>
    </row>
    <row r="89" spans="1:27" hidden="1" x14ac:dyDescent="0.2">
      <c r="A89" s="142" t="s">
        <v>195</v>
      </c>
      <c r="B89" s="142">
        <v>39.709845862999998</v>
      </c>
      <c r="C89" s="142">
        <v>184</v>
      </c>
      <c r="D89" s="142">
        <v>2.3972169999999999</v>
      </c>
      <c r="E89" s="142">
        <v>0</v>
      </c>
      <c r="F89" s="142">
        <v>5.75</v>
      </c>
      <c r="G89" s="142">
        <v>1267.125</v>
      </c>
      <c r="H89" s="142">
        <v>170.25</v>
      </c>
      <c r="I89" s="142">
        <v>0</v>
      </c>
      <c r="J89" s="142">
        <v>0</v>
      </c>
      <c r="K89" s="142">
        <v>5.730227008</v>
      </c>
      <c r="L89" s="142">
        <v>1323200.5350895501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1</v>
      </c>
      <c r="S89" s="142">
        <v>0</v>
      </c>
      <c r="T89" s="142">
        <v>1323200.5350895501</v>
      </c>
      <c r="U89" s="142">
        <v>1622309.8</v>
      </c>
      <c r="V89" s="142">
        <v>105450.137</v>
      </c>
      <c r="W89" s="142">
        <v>1727759.9369999999</v>
      </c>
      <c r="X89" s="142">
        <v>1323200.5350895501</v>
      </c>
      <c r="Y89" s="142">
        <v>26373.885407999998</v>
      </c>
      <c r="Z89" s="142">
        <v>14638.02</v>
      </c>
      <c r="AA89" s="94">
        <v>1364212.4404975499</v>
      </c>
    </row>
    <row r="90" spans="1:27" hidden="1" x14ac:dyDescent="0.2">
      <c r="A90" s="142" t="s">
        <v>196</v>
      </c>
      <c r="B90" s="142">
        <v>237.40759571000001</v>
      </c>
      <c r="C90" s="142">
        <v>334</v>
      </c>
      <c r="D90" s="142">
        <v>3.3962961250000001</v>
      </c>
      <c r="E90" s="142">
        <v>0</v>
      </c>
      <c r="F90" s="142">
        <v>3</v>
      </c>
      <c r="G90" s="142">
        <v>505</v>
      </c>
      <c r="H90" s="142">
        <v>35.75</v>
      </c>
      <c r="I90" s="142">
        <v>0</v>
      </c>
      <c r="J90" s="142">
        <v>0</v>
      </c>
      <c r="K90" s="142">
        <v>5.0154200869999999</v>
      </c>
      <c r="L90" s="142">
        <v>647424.256177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1</v>
      </c>
      <c r="S90" s="142">
        <v>0</v>
      </c>
      <c r="T90" s="142">
        <v>647424.256177</v>
      </c>
      <c r="U90" s="142">
        <v>621364.54</v>
      </c>
      <c r="V90" s="142">
        <v>22369.123439999999</v>
      </c>
      <c r="W90" s="142">
        <v>643733.66344000003</v>
      </c>
      <c r="X90" s="142">
        <v>643733.66344000003</v>
      </c>
      <c r="Y90" s="142">
        <v>12125.214191999999</v>
      </c>
      <c r="Z90" s="142">
        <v>6729.73</v>
      </c>
      <c r="AA90" s="94">
        <v>662588.607632</v>
      </c>
    </row>
    <row r="91" spans="1:27" hidden="1" x14ac:dyDescent="0.2">
      <c r="A91" s="142" t="s">
        <v>197</v>
      </c>
      <c r="B91" s="142">
        <v>149.43343970800001</v>
      </c>
      <c r="C91" s="142">
        <v>285</v>
      </c>
      <c r="D91" s="142">
        <v>4.1397205000000001</v>
      </c>
      <c r="E91" s="142">
        <v>0</v>
      </c>
      <c r="F91" s="142">
        <v>17.75</v>
      </c>
      <c r="G91" s="142">
        <v>1460.375</v>
      </c>
      <c r="H91" s="142">
        <v>101.875</v>
      </c>
      <c r="I91" s="142">
        <v>0</v>
      </c>
      <c r="J91" s="142">
        <v>0</v>
      </c>
      <c r="K91" s="142">
        <v>6.0946967660000002</v>
      </c>
      <c r="L91" s="142">
        <v>1905078.4874450299</v>
      </c>
      <c r="M91" s="142">
        <v>0</v>
      </c>
      <c r="N91" s="142">
        <v>0</v>
      </c>
      <c r="O91" s="142">
        <v>0</v>
      </c>
      <c r="P91" s="142">
        <v>0</v>
      </c>
      <c r="Q91" s="142">
        <v>0</v>
      </c>
      <c r="R91" s="142">
        <v>1</v>
      </c>
      <c r="S91" s="142">
        <v>0</v>
      </c>
      <c r="T91" s="142">
        <v>1905078.4874450299</v>
      </c>
      <c r="U91" s="142">
        <v>1537293.48</v>
      </c>
      <c r="V91" s="142">
        <v>64873.784855999998</v>
      </c>
      <c r="W91" s="142">
        <v>1602167.264856</v>
      </c>
      <c r="X91" s="142">
        <v>1602167.264856</v>
      </c>
      <c r="Y91" s="142">
        <v>0</v>
      </c>
      <c r="Z91" s="142">
        <v>0</v>
      </c>
      <c r="AA91" s="94">
        <v>1602167.264856</v>
      </c>
    </row>
    <row r="92" spans="1:27" hidden="1" x14ac:dyDescent="0.2">
      <c r="A92" s="142" t="s">
        <v>198</v>
      </c>
      <c r="B92" s="142">
        <v>25.518502042000001</v>
      </c>
      <c r="C92" s="142">
        <v>67</v>
      </c>
      <c r="D92" s="142">
        <v>4.1273030000000004</v>
      </c>
      <c r="E92" s="142">
        <v>0</v>
      </c>
      <c r="F92" s="142">
        <v>1</v>
      </c>
      <c r="G92" s="142">
        <v>260</v>
      </c>
      <c r="H92" s="142">
        <v>0</v>
      </c>
      <c r="I92" s="142">
        <v>0</v>
      </c>
      <c r="J92" s="142">
        <v>1</v>
      </c>
      <c r="K92" s="142">
        <v>3.8733477710000002</v>
      </c>
      <c r="L92" s="142">
        <v>206629.945718506</v>
      </c>
      <c r="M92" s="142">
        <v>0</v>
      </c>
      <c r="N92" s="142">
        <v>0</v>
      </c>
      <c r="O92" s="142">
        <v>0</v>
      </c>
      <c r="P92" s="142">
        <v>0</v>
      </c>
      <c r="Q92" s="142">
        <v>0</v>
      </c>
      <c r="R92" s="142">
        <v>1</v>
      </c>
      <c r="S92" s="142">
        <v>0</v>
      </c>
      <c r="T92" s="142">
        <v>206629.945718506</v>
      </c>
      <c r="U92" s="142">
        <v>169215.16</v>
      </c>
      <c r="V92" s="142">
        <v>15567.79472</v>
      </c>
      <c r="W92" s="142">
        <v>184782.95472000001</v>
      </c>
      <c r="X92" s="142">
        <v>184782.95472000001</v>
      </c>
      <c r="Y92" s="142">
        <v>3315.6591561599998</v>
      </c>
      <c r="Z92" s="142">
        <v>1736.09</v>
      </c>
      <c r="AA92" s="94">
        <v>189834.70387616</v>
      </c>
    </row>
    <row r="93" spans="1:27" hidden="1" x14ac:dyDescent="0.2">
      <c r="A93" s="142" t="s">
        <v>199</v>
      </c>
      <c r="B93" s="142">
        <v>18.088127105000002</v>
      </c>
      <c r="C93" s="142">
        <v>37</v>
      </c>
      <c r="D93" s="142">
        <v>3.3023530000000001</v>
      </c>
      <c r="E93" s="142">
        <v>0</v>
      </c>
      <c r="F93" s="142">
        <v>1.75</v>
      </c>
      <c r="G93" s="142">
        <v>67.125</v>
      </c>
      <c r="H93" s="142">
        <v>0</v>
      </c>
      <c r="I93" s="142">
        <v>1</v>
      </c>
      <c r="J93" s="142">
        <v>0</v>
      </c>
      <c r="K93" s="142">
        <v>3.1245654119999999</v>
      </c>
      <c r="L93" s="142">
        <v>97723.995533602996</v>
      </c>
      <c r="M93" s="142">
        <v>4123.079466397</v>
      </c>
      <c r="N93" s="142">
        <v>0</v>
      </c>
      <c r="O93" s="142">
        <v>0</v>
      </c>
      <c r="P93" s="142">
        <v>0</v>
      </c>
      <c r="Q93" s="142">
        <v>0</v>
      </c>
      <c r="R93" s="142">
        <v>1</v>
      </c>
      <c r="S93" s="142">
        <v>815.47500000000002</v>
      </c>
      <c r="T93" s="142">
        <v>102662.55</v>
      </c>
      <c r="U93" s="142">
        <v>102662.55</v>
      </c>
      <c r="V93" s="142">
        <v>7268.5085399999998</v>
      </c>
      <c r="W93" s="142">
        <v>109931.05854</v>
      </c>
      <c r="X93" s="142">
        <v>102662.55</v>
      </c>
      <c r="Y93" s="142">
        <v>2288.2080000000001</v>
      </c>
      <c r="Z93" s="142">
        <v>1270</v>
      </c>
      <c r="AA93" s="94">
        <v>106220.758</v>
      </c>
    </row>
    <row r="94" spans="1:27" hidden="1" x14ac:dyDescent="0.2">
      <c r="A94" s="142" t="s">
        <v>200</v>
      </c>
      <c r="B94" s="142">
        <v>22.9244007</v>
      </c>
      <c r="C94" s="142">
        <v>70</v>
      </c>
      <c r="D94" s="142">
        <v>4.3848271250000002</v>
      </c>
      <c r="E94" s="142">
        <v>0</v>
      </c>
      <c r="F94" s="142">
        <v>1</v>
      </c>
      <c r="G94" s="142">
        <v>123.5</v>
      </c>
      <c r="H94" s="142">
        <v>0</v>
      </c>
      <c r="I94" s="142">
        <v>0</v>
      </c>
      <c r="J94" s="142">
        <v>1</v>
      </c>
      <c r="K94" s="142">
        <v>3.3835940440000001</v>
      </c>
      <c r="L94" s="142">
        <v>126618.137377213</v>
      </c>
      <c r="M94" s="142">
        <v>41395.432622786997</v>
      </c>
      <c r="N94" s="142">
        <v>0</v>
      </c>
      <c r="O94" s="142">
        <v>0</v>
      </c>
      <c r="P94" s="142">
        <v>0</v>
      </c>
      <c r="Q94" s="142">
        <v>0</v>
      </c>
      <c r="R94" s="142">
        <v>1</v>
      </c>
      <c r="S94" s="142">
        <v>0</v>
      </c>
      <c r="T94" s="142">
        <v>168013.57</v>
      </c>
      <c r="U94" s="142">
        <v>168013.57</v>
      </c>
      <c r="V94" s="142">
        <v>11122.498334</v>
      </c>
      <c r="W94" s="142">
        <v>179136.06833400001</v>
      </c>
      <c r="X94" s="142">
        <v>168013.57</v>
      </c>
      <c r="Y94" s="142">
        <v>2740.8155424000001</v>
      </c>
      <c r="Z94" s="142">
        <v>1435.1</v>
      </c>
      <c r="AA94" s="94">
        <v>172189.48554240001</v>
      </c>
    </row>
    <row r="95" spans="1:27" hidden="1" x14ac:dyDescent="0.2">
      <c r="A95" s="142" t="s">
        <v>201</v>
      </c>
      <c r="B95" s="142">
        <v>32.787517751999999</v>
      </c>
      <c r="C95" s="142">
        <v>96</v>
      </c>
      <c r="D95" s="142">
        <v>5.1261432500000002</v>
      </c>
      <c r="E95" s="142">
        <v>0</v>
      </c>
      <c r="F95" s="142">
        <v>1</v>
      </c>
      <c r="G95" s="142">
        <v>447.75</v>
      </c>
      <c r="H95" s="142">
        <v>12.875</v>
      </c>
      <c r="I95" s="142">
        <v>0</v>
      </c>
      <c r="J95" s="142">
        <v>1</v>
      </c>
      <c r="K95" s="142">
        <v>4.5893504820000004</v>
      </c>
      <c r="L95" s="142">
        <v>422813.930869337</v>
      </c>
      <c r="M95" s="142">
        <v>247570.129130663</v>
      </c>
      <c r="N95" s="142">
        <v>0</v>
      </c>
      <c r="O95" s="142">
        <v>0</v>
      </c>
      <c r="P95" s="142">
        <v>0</v>
      </c>
      <c r="Q95" s="142">
        <v>0</v>
      </c>
      <c r="R95" s="142">
        <v>1</v>
      </c>
      <c r="S95" s="142">
        <v>0</v>
      </c>
      <c r="T95" s="142">
        <v>670384.06000000006</v>
      </c>
      <c r="U95" s="142">
        <v>670384.06000000006</v>
      </c>
      <c r="V95" s="142">
        <v>38413.006637999999</v>
      </c>
      <c r="W95" s="142">
        <v>708797.06663799996</v>
      </c>
      <c r="X95" s="142">
        <v>670384.06000000006</v>
      </c>
      <c r="Y95" s="142">
        <v>11356.376303999999</v>
      </c>
      <c r="Z95" s="142">
        <v>6303.01</v>
      </c>
      <c r="AA95" s="94">
        <v>688043.44630399998</v>
      </c>
    </row>
    <row r="96" spans="1:27" hidden="1" x14ac:dyDescent="0.2">
      <c r="A96" s="142" t="s">
        <v>202</v>
      </c>
      <c r="B96" s="142">
        <v>324.28558743899998</v>
      </c>
      <c r="C96" s="142">
        <v>392</v>
      </c>
      <c r="D96" s="142">
        <v>4.9615332499999996</v>
      </c>
      <c r="E96" s="142">
        <v>0</v>
      </c>
      <c r="F96" s="142">
        <v>2</v>
      </c>
      <c r="G96" s="142">
        <v>150.125</v>
      </c>
      <c r="H96" s="142">
        <v>0</v>
      </c>
      <c r="I96" s="142">
        <v>0</v>
      </c>
      <c r="J96" s="142">
        <v>0</v>
      </c>
      <c r="K96" s="142">
        <v>3.8594740299999999</v>
      </c>
      <c r="L96" s="142">
        <v>203783.00988462099</v>
      </c>
      <c r="M96" s="142">
        <v>0</v>
      </c>
      <c r="N96" s="142">
        <v>95248.910115378996</v>
      </c>
      <c r="O96" s="142">
        <v>0</v>
      </c>
      <c r="P96" s="142">
        <v>0</v>
      </c>
      <c r="Q96" s="142">
        <v>0</v>
      </c>
      <c r="R96" s="142">
        <v>1</v>
      </c>
      <c r="S96" s="142">
        <v>0</v>
      </c>
      <c r="T96" s="142">
        <v>299031.92</v>
      </c>
      <c r="U96" s="142">
        <v>299031.92</v>
      </c>
      <c r="V96" s="142">
        <v>14233.919392</v>
      </c>
      <c r="W96" s="142">
        <v>313265.83939199999</v>
      </c>
      <c r="X96" s="142">
        <v>299031.92</v>
      </c>
      <c r="Y96" s="142">
        <v>1601.7456</v>
      </c>
      <c r="Z96" s="142">
        <v>889</v>
      </c>
      <c r="AA96" s="94">
        <v>301522.66560000001</v>
      </c>
    </row>
    <row r="97" spans="1:27" hidden="1" x14ac:dyDescent="0.2">
      <c r="A97" s="142" t="s">
        <v>203</v>
      </c>
      <c r="B97" s="142">
        <v>111.055374199</v>
      </c>
      <c r="C97" s="142">
        <v>224</v>
      </c>
      <c r="D97" s="142">
        <v>3.719648125</v>
      </c>
      <c r="E97" s="142">
        <v>0</v>
      </c>
      <c r="F97" s="142">
        <v>5</v>
      </c>
      <c r="G97" s="142">
        <v>937.125</v>
      </c>
      <c r="H97" s="142">
        <v>40.375</v>
      </c>
      <c r="I97" s="142">
        <v>0</v>
      </c>
      <c r="J97" s="142">
        <v>0</v>
      </c>
      <c r="K97" s="142">
        <v>5.4556873420000001</v>
      </c>
      <c r="L97" s="142">
        <v>1005529.0125807601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1</v>
      </c>
      <c r="S97" s="142">
        <v>13100</v>
      </c>
      <c r="T97" s="142">
        <v>1018629.0125807601</v>
      </c>
      <c r="U97" s="142">
        <v>792602.12</v>
      </c>
      <c r="V97" s="142">
        <v>34478.192219999997</v>
      </c>
      <c r="W97" s="142">
        <v>827080.31221999996</v>
      </c>
      <c r="X97" s="142">
        <v>827080.31221999996</v>
      </c>
      <c r="Y97" s="142">
        <v>15653.630928</v>
      </c>
      <c r="Z97" s="142">
        <v>8688.07</v>
      </c>
      <c r="AA97" s="94">
        <v>851422.013148</v>
      </c>
    </row>
    <row r="98" spans="1:27" hidden="1" x14ac:dyDescent="0.2">
      <c r="A98" s="142" t="s">
        <v>204</v>
      </c>
      <c r="B98" s="142">
        <v>31.175011217000002</v>
      </c>
      <c r="C98" s="142">
        <v>531</v>
      </c>
      <c r="D98" s="142">
        <v>2.7007867499999998</v>
      </c>
      <c r="E98" s="142">
        <v>0</v>
      </c>
      <c r="F98" s="142">
        <v>35.5</v>
      </c>
      <c r="G98" s="142">
        <v>6951.5</v>
      </c>
      <c r="H98" s="142">
        <v>1379.875</v>
      </c>
      <c r="I98" s="142">
        <v>0</v>
      </c>
      <c r="J98" s="142">
        <v>0</v>
      </c>
      <c r="K98" s="142">
        <v>7.5944159750000004</v>
      </c>
      <c r="L98" s="142">
        <v>8535572.3817963805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1</v>
      </c>
      <c r="S98" s="142">
        <v>65.5</v>
      </c>
      <c r="T98" s="142">
        <v>8535637.8817963805</v>
      </c>
      <c r="U98" s="142">
        <v>10250087.949999999</v>
      </c>
      <c r="V98" s="142">
        <v>323902.77922000003</v>
      </c>
      <c r="W98" s="142">
        <v>10573990.729219999</v>
      </c>
      <c r="X98" s="142">
        <v>8535637.8817963805</v>
      </c>
      <c r="Y98" s="142">
        <v>148790.90825663999</v>
      </c>
      <c r="Z98" s="142">
        <v>69984.62</v>
      </c>
      <c r="AA98" s="94">
        <v>8754413.4100530203</v>
      </c>
    </row>
    <row r="99" spans="1:27" hidden="1" x14ac:dyDescent="0.2">
      <c r="A99" s="142" t="s">
        <v>205</v>
      </c>
      <c r="B99" s="142">
        <v>45.8</v>
      </c>
      <c r="C99" s="142">
        <v>152</v>
      </c>
      <c r="D99" s="142">
        <v>3.3799869999999999</v>
      </c>
      <c r="E99" s="142">
        <v>0</v>
      </c>
      <c r="F99" s="142">
        <v>3.625</v>
      </c>
      <c r="G99" s="142">
        <v>1684</v>
      </c>
      <c r="H99" s="142">
        <v>43.5</v>
      </c>
      <c r="I99" s="142">
        <v>0</v>
      </c>
      <c r="J99" s="142">
        <v>0</v>
      </c>
      <c r="K99" s="142">
        <v>5.7808417140000001</v>
      </c>
      <c r="L99" s="142">
        <v>1391897.8231367101</v>
      </c>
      <c r="M99" s="142">
        <v>0</v>
      </c>
      <c r="N99" s="142">
        <v>0</v>
      </c>
      <c r="O99" s="142">
        <v>55372.516863290002</v>
      </c>
      <c r="P99" s="142">
        <v>0</v>
      </c>
      <c r="Q99" s="142">
        <v>0</v>
      </c>
      <c r="R99" s="142">
        <v>1</v>
      </c>
      <c r="S99" s="142">
        <v>0</v>
      </c>
      <c r="T99" s="142">
        <v>1447270.34</v>
      </c>
      <c r="U99" s="142">
        <v>1447270.34</v>
      </c>
      <c r="V99" s="142">
        <v>80757.684972000003</v>
      </c>
      <c r="W99" s="142">
        <v>1528028.0249719999</v>
      </c>
      <c r="X99" s="142">
        <v>1447270.34</v>
      </c>
      <c r="Y99" s="142">
        <v>39129.832769444001</v>
      </c>
      <c r="Z99" s="142">
        <v>0</v>
      </c>
      <c r="AA99" s="94">
        <v>1486400.1727694401</v>
      </c>
    </row>
    <row r="100" spans="1:27" hidden="1" x14ac:dyDescent="0.2">
      <c r="A100" s="142" t="s">
        <v>206</v>
      </c>
      <c r="B100" s="142">
        <v>177.61975196500001</v>
      </c>
      <c r="C100" s="142">
        <v>220</v>
      </c>
      <c r="D100" s="142">
        <v>6.0831401249999999</v>
      </c>
      <c r="E100" s="142">
        <v>0</v>
      </c>
      <c r="F100" s="142">
        <v>2</v>
      </c>
      <c r="G100" s="142">
        <v>285.375</v>
      </c>
      <c r="H100" s="142">
        <v>19.875</v>
      </c>
      <c r="I100" s="142">
        <v>0</v>
      </c>
      <c r="J100" s="142">
        <v>1</v>
      </c>
      <c r="K100" s="142">
        <v>4.4657755559999996</v>
      </c>
      <c r="L100" s="142">
        <v>373664.10448503302</v>
      </c>
      <c r="M100" s="142">
        <v>225961.53551496699</v>
      </c>
      <c r="N100" s="142">
        <v>0</v>
      </c>
      <c r="O100" s="142">
        <v>0</v>
      </c>
      <c r="P100" s="142">
        <v>0</v>
      </c>
      <c r="Q100" s="142">
        <v>0</v>
      </c>
      <c r="R100" s="142">
        <v>1</v>
      </c>
      <c r="S100" s="142">
        <v>0</v>
      </c>
      <c r="T100" s="142">
        <v>599625.64</v>
      </c>
      <c r="U100" s="142">
        <v>599625.64</v>
      </c>
      <c r="V100" s="142">
        <v>38316.078395999997</v>
      </c>
      <c r="W100" s="142">
        <v>637941.71839599998</v>
      </c>
      <c r="X100" s="142">
        <v>599625.64</v>
      </c>
      <c r="Y100" s="142">
        <v>8976.6399839999995</v>
      </c>
      <c r="Z100" s="142">
        <v>4982.21</v>
      </c>
      <c r="AA100" s="94">
        <v>613584.48998399999</v>
      </c>
    </row>
    <row r="101" spans="1:27" hidden="1" x14ac:dyDescent="0.2">
      <c r="A101" s="142" t="s">
        <v>207</v>
      </c>
      <c r="B101" s="142">
        <v>160.50095382699999</v>
      </c>
      <c r="C101" s="142">
        <v>310</v>
      </c>
      <c r="D101" s="142">
        <v>6.8788346249999996</v>
      </c>
      <c r="E101" s="142">
        <v>0</v>
      </c>
      <c r="F101" s="142">
        <v>6.625</v>
      </c>
      <c r="G101" s="142">
        <v>785</v>
      </c>
      <c r="H101" s="142">
        <v>57.125</v>
      </c>
      <c r="I101" s="142">
        <v>0</v>
      </c>
      <c r="J101" s="142">
        <v>0</v>
      </c>
      <c r="K101" s="142">
        <v>5.5529082750000001</v>
      </c>
      <c r="L101" s="142">
        <v>1108197.3838362601</v>
      </c>
      <c r="M101" s="142">
        <v>0</v>
      </c>
      <c r="N101" s="142">
        <v>0</v>
      </c>
      <c r="O101" s="142">
        <v>113738.19616373999</v>
      </c>
      <c r="P101" s="142">
        <v>0</v>
      </c>
      <c r="Q101" s="142">
        <v>0</v>
      </c>
      <c r="R101" s="142">
        <v>1</v>
      </c>
      <c r="S101" s="142">
        <v>0</v>
      </c>
      <c r="T101" s="142">
        <v>1221935.58</v>
      </c>
      <c r="U101" s="142">
        <v>1221935.58</v>
      </c>
      <c r="V101" s="142">
        <v>40812.648372000003</v>
      </c>
      <c r="W101" s="142">
        <v>1262748.2283719999</v>
      </c>
      <c r="X101" s="142">
        <v>1221935.58</v>
      </c>
      <c r="Y101" s="142">
        <v>15278.364815999999</v>
      </c>
      <c r="Z101" s="142">
        <v>8479.7900000000009</v>
      </c>
      <c r="AA101" s="94">
        <v>1245693.7348160001</v>
      </c>
    </row>
    <row r="102" spans="1:27" hidden="1" x14ac:dyDescent="0.2">
      <c r="A102" s="142" t="s">
        <v>208</v>
      </c>
      <c r="B102" s="142">
        <v>7.4105091999999999</v>
      </c>
      <c r="C102" s="142">
        <v>18</v>
      </c>
      <c r="D102" s="142">
        <v>7.8895</v>
      </c>
      <c r="E102" s="142">
        <v>0</v>
      </c>
      <c r="F102" s="142">
        <v>1.75</v>
      </c>
      <c r="G102" s="142">
        <v>23.625</v>
      </c>
      <c r="H102" s="142">
        <v>0</v>
      </c>
      <c r="I102" s="142">
        <v>0</v>
      </c>
      <c r="J102" s="142">
        <v>1</v>
      </c>
      <c r="K102" s="142">
        <v>2.4097062309999999</v>
      </c>
      <c r="L102" s="142">
        <v>47812.540174836002</v>
      </c>
      <c r="M102" s="142">
        <v>78682.279825164005</v>
      </c>
      <c r="N102" s="142">
        <v>0</v>
      </c>
      <c r="O102" s="142">
        <v>0</v>
      </c>
      <c r="P102" s="142">
        <v>0</v>
      </c>
      <c r="Q102" s="142">
        <v>0</v>
      </c>
      <c r="R102" s="142">
        <v>1</v>
      </c>
      <c r="S102" s="142">
        <v>0</v>
      </c>
      <c r="T102" s="142">
        <v>126494.82</v>
      </c>
      <c r="U102" s="142">
        <v>126494.82</v>
      </c>
      <c r="V102" s="142">
        <v>24514.696115999999</v>
      </c>
      <c r="W102" s="142">
        <v>151009.51611600001</v>
      </c>
      <c r="X102" s="142">
        <v>126494.82</v>
      </c>
      <c r="Y102" s="142">
        <v>1817.15750112</v>
      </c>
      <c r="Z102" s="142">
        <v>854.71</v>
      </c>
      <c r="AA102" s="94">
        <v>129166.68750112</v>
      </c>
    </row>
    <row r="103" spans="1:27" hidden="1" x14ac:dyDescent="0.2">
      <c r="A103" s="142" t="s">
        <v>209</v>
      </c>
      <c r="B103" s="142">
        <v>102.12377412799999</v>
      </c>
      <c r="C103" s="142">
        <v>698</v>
      </c>
      <c r="D103" s="142">
        <v>3.512547375</v>
      </c>
      <c r="E103" s="142">
        <v>0</v>
      </c>
      <c r="F103" s="142">
        <v>27.125</v>
      </c>
      <c r="G103" s="142">
        <v>14614.25</v>
      </c>
      <c r="H103" s="142">
        <v>413.25</v>
      </c>
      <c r="I103" s="142">
        <v>0</v>
      </c>
      <c r="J103" s="142">
        <v>0</v>
      </c>
      <c r="K103" s="142">
        <v>7.9054757130000004</v>
      </c>
      <c r="L103" s="142">
        <v>11649953.113765299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2">
        <v>1</v>
      </c>
      <c r="S103" s="142">
        <v>0</v>
      </c>
      <c r="T103" s="142">
        <v>11649953.113765299</v>
      </c>
      <c r="U103" s="142">
        <v>14369596.09</v>
      </c>
      <c r="V103" s="142">
        <v>208359.14330500001</v>
      </c>
      <c r="W103" s="142">
        <v>14577955.233305</v>
      </c>
      <c r="X103" s="142">
        <v>11649953.113765299</v>
      </c>
      <c r="Y103" s="142">
        <v>222406.03769279999</v>
      </c>
      <c r="Z103" s="142">
        <v>104609.9</v>
      </c>
      <c r="AA103" s="94">
        <v>11976969.0514581</v>
      </c>
    </row>
    <row r="104" spans="1:27" hidden="1" x14ac:dyDescent="0.2">
      <c r="A104" s="142" t="s">
        <v>210</v>
      </c>
      <c r="B104" s="142">
        <v>238.00304907</v>
      </c>
      <c r="C104" s="142">
        <v>286</v>
      </c>
      <c r="D104" s="142">
        <v>5.6359374999999998</v>
      </c>
      <c r="E104" s="142">
        <v>0</v>
      </c>
      <c r="F104" s="142">
        <v>1</v>
      </c>
      <c r="G104" s="142">
        <v>39.875</v>
      </c>
      <c r="H104" s="142">
        <v>0</v>
      </c>
      <c r="I104" s="142">
        <v>0</v>
      </c>
      <c r="J104" s="142">
        <v>0</v>
      </c>
      <c r="K104" s="142">
        <v>2.9821550019999998</v>
      </c>
      <c r="L104" s="142">
        <v>84752.625283693997</v>
      </c>
      <c r="M104" s="142">
        <v>0</v>
      </c>
      <c r="N104" s="142">
        <v>8353.9347163059992</v>
      </c>
      <c r="O104" s="142">
        <v>0</v>
      </c>
      <c r="P104" s="142">
        <v>0</v>
      </c>
      <c r="Q104" s="142">
        <v>0</v>
      </c>
      <c r="R104" s="142">
        <v>1</v>
      </c>
      <c r="S104" s="142">
        <v>0</v>
      </c>
      <c r="T104" s="142">
        <v>93106.559999999998</v>
      </c>
      <c r="U104" s="142">
        <v>93106.559999999998</v>
      </c>
      <c r="V104" s="142">
        <v>4096.6886400000003</v>
      </c>
      <c r="W104" s="142">
        <v>97203.248640000005</v>
      </c>
      <c r="X104" s="142">
        <v>93106.559999999998</v>
      </c>
      <c r="Y104" s="142">
        <v>572.05200000000002</v>
      </c>
      <c r="Z104" s="142">
        <v>317.5</v>
      </c>
      <c r="AA104" s="94">
        <v>93996.111999999994</v>
      </c>
    </row>
    <row r="105" spans="1:27" hidden="1" x14ac:dyDescent="0.2">
      <c r="A105" s="142" t="s">
        <v>211</v>
      </c>
      <c r="B105" s="142">
        <v>580.31877125200003</v>
      </c>
      <c r="C105" s="142">
        <v>1157</v>
      </c>
      <c r="D105" s="142">
        <v>4.4167756249999996</v>
      </c>
      <c r="E105" s="142">
        <v>0</v>
      </c>
      <c r="F105" s="142">
        <v>2</v>
      </c>
      <c r="G105" s="142">
        <v>65.125</v>
      </c>
      <c r="H105" s="142">
        <v>1.25</v>
      </c>
      <c r="I105" s="142">
        <v>1</v>
      </c>
      <c r="J105" s="142">
        <v>0</v>
      </c>
      <c r="K105" s="142">
        <v>3.400124726</v>
      </c>
      <c r="L105" s="142">
        <v>128728.61739101799</v>
      </c>
      <c r="M105" s="142">
        <v>37871.392608982002</v>
      </c>
      <c r="N105" s="142">
        <v>0</v>
      </c>
      <c r="O105" s="142">
        <v>0</v>
      </c>
      <c r="P105" s="142">
        <v>0</v>
      </c>
      <c r="Q105" s="142">
        <v>0</v>
      </c>
      <c r="R105" s="142">
        <v>1</v>
      </c>
      <c r="S105" s="142">
        <v>0</v>
      </c>
      <c r="T105" s="142">
        <v>166600.01</v>
      </c>
      <c r="U105" s="142">
        <v>166600.01</v>
      </c>
      <c r="V105" s="142">
        <v>13944.420837</v>
      </c>
      <c r="W105" s="142">
        <v>180544.43083699999</v>
      </c>
      <c r="X105" s="142">
        <v>166600.01</v>
      </c>
      <c r="Y105" s="142">
        <v>2771.0198879999998</v>
      </c>
      <c r="Z105" s="142">
        <v>1537.97</v>
      </c>
      <c r="AA105" s="94">
        <v>170908.99988799999</v>
      </c>
    </row>
    <row r="106" spans="1:27" hidden="1" x14ac:dyDescent="0.2">
      <c r="A106" s="142" t="s">
        <v>212</v>
      </c>
      <c r="B106" s="142">
        <v>237.64229165500001</v>
      </c>
      <c r="C106" s="142">
        <v>599</v>
      </c>
      <c r="D106" s="142">
        <v>4.1697732500000004</v>
      </c>
      <c r="E106" s="142">
        <v>0</v>
      </c>
      <c r="F106" s="142">
        <v>10</v>
      </c>
      <c r="G106" s="142">
        <v>3309.25</v>
      </c>
      <c r="H106" s="142">
        <v>183.125</v>
      </c>
      <c r="I106" s="142">
        <v>0</v>
      </c>
      <c r="J106" s="142">
        <v>0</v>
      </c>
      <c r="K106" s="142">
        <v>6.6043456010000003</v>
      </c>
      <c r="L106" s="142">
        <v>3171396.5498951199</v>
      </c>
      <c r="M106" s="142">
        <v>0</v>
      </c>
      <c r="N106" s="142">
        <v>0</v>
      </c>
      <c r="O106" s="142">
        <v>0</v>
      </c>
      <c r="P106" s="142">
        <v>0</v>
      </c>
      <c r="Q106" s="142">
        <v>0</v>
      </c>
      <c r="R106" s="142">
        <v>1</v>
      </c>
      <c r="S106" s="142">
        <v>0</v>
      </c>
      <c r="T106" s="142">
        <v>3171396.5498951199</v>
      </c>
      <c r="U106" s="142">
        <v>2631942.06</v>
      </c>
      <c r="V106" s="142">
        <v>118963.781112</v>
      </c>
      <c r="W106" s="142">
        <v>2750905.8411119999</v>
      </c>
      <c r="X106" s="142">
        <v>2750905.8411119999</v>
      </c>
      <c r="Y106" s="142">
        <v>42370.747536000003</v>
      </c>
      <c r="Z106" s="142">
        <v>23516.59</v>
      </c>
      <c r="AA106" s="94">
        <v>2816793.1786480001</v>
      </c>
    </row>
    <row r="107" spans="1:27" hidden="1" x14ac:dyDescent="0.2">
      <c r="A107" s="142" t="s">
        <v>213</v>
      </c>
      <c r="B107" s="142">
        <v>291.619822892</v>
      </c>
      <c r="C107" s="142">
        <v>664</v>
      </c>
      <c r="D107" s="142">
        <v>3.2369705</v>
      </c>
      <c r="E107" s="142">
        <v>0</v>
      </c>
      <c r="F107" s="142">
        <v>33.625</v>
      </c>
      <c r="G107" s="142">
        <v>8873.125</v>
      </c>
      <c r="H107" s="142">
        <v>1816.875</v>
      </c>
      <c r="I107" s="142">
        <v>0</v>
      </c>
      <c r="J107" s="142">
        <v>0</v>
      </c>
      <c r="K107" s="142">
        <v>7.8793683689999998</v>
      </c>
      <c r="L107" s="142">
        <v>11349739.7154615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1</v>
      </c>
      <c r="S107" s="142">
        <v>0</v>
      </c>
      <c r="T107" s="142">
        <v>11349739.7154615</v>
      </c>
      <c r="U107" s="142">
        <v>10050640.3899999</v>
      </c>
      <c r="V107" s="142">
        <v>417101.57618500001</v>
      </c>
      <c r="W107" s="142">
        <v>10467741.966184899</v>
      </c>
      <c r="X107" s="142">
        <v>10467741.966184899</v>
      </c>
      <c r="Y107" s="142">
        <v>192294.13569600001</v>
      </c>
      <c r="Z107" s="142">
        <v>106726.99</v>
      </c>
      <c r="AA107" s="94">
        <v>10766763.091880901</v>
      </c>
    </row>
    <row r="108" spans="1:27" hidden="1" x14ac:dyDescent="0.2">
      <c r="A108" s="142" t="s">
        <v>214</v>
      </c>
      <c r="B108" s="142">
        <v>67.546547662999998</v>
      </c>
      <c r="C108" s="142">
        <v>748</v>
      </c>
      <c r="D108" s="142">
        <v>2.9047551249999999</v>
      </c>
      <c r="E108" s="142">
        <v>0</v>
      </c>
      <c r="F108" s="142">
        <v>42.5</v>
      </c>
      <c r="G108" s="142">
        <v>15067.875</v>
      </c>
      <c r="H108" s="142">
        <v>1022.625</v>
      </c>
      <c r="I108" s="142">
        <v>0</v>
      </c>
      <c r="J108" s="142">
        <v>0</v>
      </c>
      <c r="K108" s="142">
        <v>8.2350997479999997</v>
      </c>
      <c r="L108" s="142">
        <v>16198622.2099347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1</v>
      </c>
      <c r="S108" s="142">
        <v>0</v>
      </c>
      <c r="T108" s="142">
        <v>16198622.2099347</v>
      </c>
      <c r="U108" s="142">
        <v>15745012.68</v>
      </c>
      <c r="V108" s="142">
        <v>710100.07186799997</v>
      </c>
      <c r="W108" s="142">
        <v>16455112.751868</v>
      </c>
      <c r="X108" s="142">
        <v>16198622.2099347</v>
      </c>
      <c r="Y108" s="142">
        <v>239154.667677119</v>
      </c>
      <c r="Z108" s="142">
        <v>112487.71</v>
      </c>
      <c r="AA108" s="94">
        <v>16550264.5876118</v>
      </c>
    </row>
    <row r="109" spans="1:27" hidden="1" x14ac:dyDescent="0.2">
      <c r="A109" s="142" t="s">
        <v>215</v>
      </c>
      <c r="B109" s="142">
        <v>574.1</v>
      </c>
      <c r="C109" s="142">
        <v>1429</v>
      </c>
      <c r="D109" s="142">
        <v>7.507552875</v>
      </c>
      <c r="E109" s="142">
        <v>0</v>
      </c>
      <c r="F109" s="142">
        <v>6.75</v>
      </c>
      <c r="G109" s="142">
        <v>492.25</v>
      </c>
      <c r="H109" s="142">
        <v>3.125</v>
      </c>
      <c r="I109" s="142">
        <v>0</v>
      </c>
      <c r="J109" s="142">
        <v>0</v>
      </c>
      <c r="K109" s="142">
        <v>5.0241420290000001</v>
      </c>
      <c r="L109" s="142">
        <v>653095.75037703104</v>
      </c>
      <c r="M109" s="142">
        <v>0</v>
      </c>
      <c r="N109" s="142">
        <v>0</v>
      </c>
      <c r="O109" s="142">
        <v>294043.05962296901</v>
      </c>
      <c r="P109" s="142">
        <v>0</v>
      </c>
      <c r="Q109" s="142">
        <v>0</v>
      </c>
      <c r="R109" s="142">
        <v>1</v>
      </c>
      <c r="S109" s="142">
        <v>0</v>
      </c>
      <c r="T109" s="142">
        <v>947138.81</v>
      </c>
      <c r="U109" s="142">
        <v>947138.81</v>
      </c>
      <c r="V109" s="142">
        <v>34570.566565000001</v>
      </c>
      <c r="W109" s="142">
        <v>981709.37656500004</v>
      </c>
      <c r="X109" s="142">
        <v>947138.81</v>
      </c>
      <c r="Y109" s="142">
        <v>16745.106144000001</v>
      </c>
      <c r="Z109" s="142">
        <v>9293.86</v>
      </c>
      <c r="AA109" s="94">
        <v>973177.776144</v>
      </c>
    </row>
    <row r="110" spans="1:27" hidden="1" x14ac:dyDescent="0.2">
      <c r="A110" s="142" t="s">
        <v>216</v>
      </c>
      <c r="B110" s="142">
        <v>106.51632796299999</v>
      </c>
      <c r="C110" s="142">
        <v>166</v>
      </c>
      <c r="D110" s="142">
        <v>3.6801460000000001</v>
      </c>
      <c r="E110" s="142">
        <v>0</v>
      </c>
      <c r="F110" s="142">
        <v>4</v>
      </c>
      <c r="G110" s="142">
        <v>851.5</v>
      </c>
      <c r="H110" s="142">
        <v>22</v>
      </c>
      <c r="I110" s="142">
        <v>0</v>
      </c>
      <c r="J110" s="142">
        <v>0</v>
      </c>
      <c r="K110" s="142">
        <v>5.3049452129999999</v>
      </c>
      <c r="L110" s="142">
        <v>864824.79206845094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1</v>
      </c>
      <c r="S110" s="142">
        <v>0</v>
      </c>
      <c r="T110" s="142">
        <v>864824.79206845094</v>
      </c>
      <c r="U110" s="142">
        <v>745920.76</v>
      </c>
      <c r="V110" s="142">
        <v>51393.940364000002</v>
      </c>
      <c r="W110" s="142">
        <v>797314.70036400005</v>
      </c>
      <c r="X110" s="142">
        <v>797314.70036400005</v>
      </c>
      <c r="Y110" s="142">
        <v>13559.920608</v>
      </c>
      <c r="Z110" s="142">
        <v>7526.02</v>
      </c>
      <c r="AA110" s="94">
        <v>818400.64097199996</v>
      </c>
    </row>
    <row r="111" spans="1:27" hidden="1" x14ac:dyDescent="0.2">
      <c r="A111" s="142" t="s">
        <v>217</v>
      </c>
      <c r="B111" s="142">
        <v>345.37209379699999</v>
      </c>
      <c r="C111" s="142">
        <v>298</v>
      </c>
      <c r="D111" s="142">
        <v>5.5112426250000004</v>
      </c>
      <c r="E111" s="142">
        <v>0</v>
      </c>
      <c r="F111" s="142">
        <v>2</v>
      </c>
      <c r="G111" s="142">
        <v>270.125</v>
      </c>
      <c r="H111" s="142">
        <v>10.375</v>
      </c>
      <c r="I111" s="142">
        <v>0</v>
      </c>
      <c r="J111" s="142">
        <v>0</v>
      </c>
      <c r="K111" s="142">
        <v>4.5540281729999998</v>
      </c>
      <c r="L111" s="142">
        <v>408139.85369007097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2">
        <v>1</v>
      </c>
      <c r="S111" s="142">
        <v>0</v>
      </c>
      <c r="T111" s="142">
        <v>408139.85369007097</v>
      </c>
      <c r="U111" s="142">
        <v>411086.91</v>
      </c>
      <c r="V111" s="142">
        <v>39299.908596000001</v>
      </c>
      <c r="W111" s="142">
        <v>450386.81859600003</v>
      </c>
      <c r="X111" s="142">
        <v>408139.85369007097</v>
      </c>
      <c r="Y111" s="142">
        <v>7837.1124</v>
      </c>
      <c r="Z111" s="142">
        <v>4349.75</v>
      </c>
      <c r="AA111" s="94">
        <v>420326.71609007102</v>
      </c>
    </row>
    <row r="112" spans="1:27" hidden="1" x14ac:dyDescent="0.2">
      <c r="A112" s="142" t="s">
        <v>218</v>
      </c>
      <c r="B112" s="142">
        <v>34.664181595999999</v>
      </c>
      <c r="C112" s="142">
        <v>99</v>
      </c>
      <c r="D112" s="142">
        <v>4.453417</v>
      </c>
      <c r="E112" s="142">
        <v>0</v>
      </c>
      <c r="F112" s="142">
        <v>12.25</v>
      </c>
      <c r="G112" s="142">
        <v>279.125</v>
      </c>
      <c r="H112" s="142">
        <v>13.375</v>
      </c>
      <c r="I112" s="142">
        <v>0</v>
      </c>
      <c r="J112" s="142">
        <v>0</v>
      </c>
      <c r="K112" s="142">
        <v>4.6237115370000001</v>
      </c>
      <c r="L112" s="142">
        <v>437594.75200980302</v>
      </c>
      <c r="M112" s="142">
        <v>0</v>
      </c>
      <c r="N112" s="142">
        <v>0</v>
      </c>
      <c r="O112" s="142">
        <v>0</v>
      </c>
      <c r="P112" s="142">
        <v>0</v>
      </c>
      <c r="Q112" s="142">
        <v>0</v>
      </c>
      <c r="R112" s="142">
        <v>1</v>
      </c>
      <c r="S112" s="142">
        <v>13100</v>
      </c>
      <c r="T112" s="142">
        <v>450694.75200980302</v>
      </c>
      <c r="U112" s="142">
        <v>565934.27</v>
      </c>
      <c r="V112" s="142">
        <v>25693.415858</v>
      </c>
      <c r="W112" s="142">
        <v>591627.68585799995</v>
      </c>
      <c r="X112" s="142">
        <v>450694.75200980302</v>
      </c>
      <c r="Y112" s="142">
        <v>13739.133058560001</v>
      </c>
      <c r="Z112" s="142">
        <v>6808.47</v>
      </c>
      <c r="AA112" s="94">
        <v>471242.35506836302</v>
      </c>
    </row>
    <row r="113" spans="1:27" hidden="1" x14ac:dyDescent="0.2">
      <c r="A113" s="142" t="s">
        <v>219</v>
      </c>
      <c r="B113" s="142">
        <v>410.26594522599999</v>
      </c>
      <c r="C113" s="142">
        <v>284</v>
      </c>
      <c r="D113" s="142">
        <v>13.546718500000001</v>
      </c>
      <c r="E113" s="142">
        <v>0</v>
      </c>
      <c r="F113" s="142">
        <v>1</v>
      </c>
      <c r="G113" s="142">
        <v>50.5</v>
      </c>
      <c r="H113" s="142">
        <v>0</v>
      </c>
      <c r="I113" s="142">
        <v>0</v>
      </c>
      <c r="J113" s="142">
        <v>0</v>
      </c>
      <c r="K113" s="142">
        <v>3.4977326190000002</v>
      </c>
      <c r="L113" s="142">
        <v>141927.21271518501</v>
      </c>
      <c r="M113" s="142">
        <v>0</v>
      </c>
      <c r="N113" s="142">
        <v>147559.87728481501</v>
      </c>
      <c r="O113" s="142">
        <v>0</v>
      </c>
      <c r="P113" s="142">
        <v>0</v>
      </c>
      <c r="Q113" s="142">
        <v>0</v>
      </c>
      <c r="R113" s="142">
        <v>1</v>
      </c>
      <c r="S113" s="142">
        <v>0</v>
      </c>
      <c r="T113" s="142">
        <v>289487.09000000003</v>
      </c>
      <c r="U113" s="142">
        <v>289487.09000000003</v>
      </c>
      <c r="V113" s="142">
        <v>19685.12212</v>
      </c>
      <c r="W113" s="142">
        <v>309172.21211999998</v>
      </c>
      <c r="X113" s="142">
        <v>289487.09000000003</v>
      </c>
      <c r="Y113" s="142">
        <v>5780.0134079999998</v>
      </c>
      <c r="Z113" s="142">
        <v>3208.02</v>
      </c>
      <c r="AA113" s="94">
        <v>298475.12340799998</v>
      </c>
    </row>
    <row r="114" spans="1:27" hidden="1" x14ac:dyDescent="0.2">
      <c r="A114" s="142" t="s">
        <v>220</v>
      </c>
      <c r="B114" s="142">
        <v>139.128812224</v>
      </c>
      <c r="C114" s="142">
        <v>370</v>
      </c>
      <c r="D114" s="142">
        <v>4.9563015000000004</v>
      </c>
      <c r="E114" s="142">
        <v>0</v>
      </c>
      <c r="F114" s="142">
        <v>3</v>
      </c>
      <c r="G114" s="142">
        <v>837.375</v>
      </c>
      <c r="H114" s="142">
        <v>26</v>
      </c>
      <c r="I114" s="142">
        <v>0</v>
      </c>
      <c r="J114" s="142">
        <v>0</v>
      </c>
      <c r="K114" s="142">
        <v>5.3617621370000004</v>
      </c>
      <c r="L114" s="142">
        <v>915384.190938493</v>
      </c>
      <c r="M114" s="142">
        <v>0</v>
      </c>
      <c r="N114" s="142">
        <v>0</v>
      </c>
      <c r="O114" s="142">
        <v>0</v>
      </c>
      <c r="P114" s="142">
        <v>0</v>
      </c>
      <c r="Q114" s="142">
        <v>0</v>
      </c>
      <c r="R114" s="142">
        <v>1</v>
      </c>
      <c r="S114" s="142">
        <v>6222.5</v>
      </c>
      <c r="T114" s="142">
        <v>921606.690938493</v>
      </c>
      <c r="U114" s="142">
        <v>961821.1</v>
      </c>
      <c r="V114" s="142">
        <v>41935.399960000002</v>
      </c>
      <c r="W114" s="142">
        <v>1003756.49996</v>
      </c>
      <c r="X114" s="142">
        <v>921606.690938493</v>
      </c>
      <c r="Y114" s="142">
        <v>15138.784127999999</v>
      </c>
      <c r="Z114" s="142">
        <v>8402.32</v>
      </c>
      <c r="AA114" s="94">
        <v>945147.79506649298</v>
      </c>
    </row>
    <row r="115" spans="1:27" hidden="1" x14ac:dyDescent="0.2">
      <c r="A115" s="142" t="s">
        <v>221</v>
      </c>
      <c r="B115" s="142">
        <v>198.34283434100001</v>
      </c>
      <c r="C115" s="142">
        <v>272</v>
      </c>
      <c r="D115" s="142">
        <v>8.3678174999999992</v>
      </c>
      <c r="E115" s="142">
        <v>0</v>
      </c>
      <c r="F115" s="142">
        <v>1</v>
      </c>
      <c r="G115" s="142">
        <v>249</v>
      </c>
      <c r="H115" s="142">
        <v>30.375</v>
      </c>
      <c r="I115" s="142">
        <v>0</v>
      </c>
      <c r="J115" s="142">
        <v>0</v>
      </c>
      <c r="K115" s="142">
        <v>4.6962717639999996</v>
      </c>
      <c r="L115" s="142">
        <v>470527.06694633502</v>
      </c>
      <c r="M115" s="142">
        <v>0</v>
      </c>
      <c r="N115" s="142">
        <v>0</v>
      </c>
      <c r="O115" s="142">
        <v>0</v>
      </c>
      <c r="P115" s="142">
        <v>0</v>
      </c>
      <c r="Q115" s="142">
        <v>0</v>
      </c>
      <c r="R115" s="142">
        <v>1</v>
      </c>
      <c r="S115" s="142">
        <v>2505.375</v>
      </c>
      <c r="T115" s="142">
        <v>473032.44194633502</v>
      </c>
      <c r="U115" s="142">
        <v>234683.71</v>
      </c>
      <c r="V115" s="142">
        <v>9082.2595770000007</v>
      </c>
      <c r="W115" s="142">
        <v>243765.96957700001</v>
      </c>
      <c r="X115" s="142">
        <v>243765.96957700001</v>
      </c>
      <c r="Y115" s="142">
        <v>4100.4687359999998</v>
      </c>
      <c r="Z115" s="142">
        <v>2275.84</v>
      </c>
      <c r="AA115" s="94">
        <v>250142.27831299999</v>
      </c>
    </row>
    <row r="116" spans="1:27" hidden="1" x14ac:dyDescent="0.2">
      <c r="A116" s="142" t="s">
        <v>222</v>
      </c>
      <c r="B116" s="142">
        <v>26.851313573999999</v>
      </c>
      <c r="C116" s="142">
        <v>187</v>
      </c>
      <c r="D116" s="142">
        <v>3.2344395000000001</v>
      </c>
      <c r="E116" s="142">
        <v>0</v>
      </c>
      <c r="F116" s="142">
        <v>29.375</v>
      </c>
      <c r="G116" s="142">
        <v>8402.625</v>
      </c>
      <c r="H116" s="142">
        <v>584.75</v>
      </c>
      <c r="I116" s="142">
        <v>0</v>
      </c>
      <c r="J116" s="142">
        <v>0</v>
      </c>
      <c r="K116" s="142">
        <v>7.5403880809999997</v>
      </c>
      <c r="L116" s="142">
        <v>8086649.7497744402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2">
        <v>1</v>
      </c>
      <c r="S116" s="142">
        <v>3132.8649999999998</v>
      </c>
      <c r="T116" s="142">
        <v>8089782.6147744404</v>
      </c>
      <c r="U116" s="142">
        <v>6123455.3399999999</v>
      </c>
      <c r="V116" s="142">
        <v>244938.21359999999</v>
      </c>
      <c r="W116" s="142">
        <v>6368393.5536000002</v>
      </c>
      <c r="X116" s="142">
        <v>6368393.5536000002</v>
      </c>
      <c r="Y116" s="142">
        <v>147691.97348256101</v>
      </c>
      <c r="Z116" s="142">
        <v>69467.73</v>
      </c>
      <c r="AA116" s="94">
        <v>6585553.2570825601</v>
      </c>
    </row>
    <row r="117" spans="1:27" hidden="1" x14ac:dyDescent="0.2">
      <c r="A117" s="142" t="s">
        <v>223</v>
      </c>
      <c r="B117" s="142">
        <v>68.994254624000007</v>
      </c>
      <c r="C117" s="142">
        <v>861</v>
      </c>
      <c r="D117" s="142">
        <v>3.1569687499999999</v>
      </c>
      <c r="E117" s="142">
        <v>0</v>
      </c>
      <c r="F117" s="142">
        <v>52</v>
      </c>
      <c r="G117" s="142">
        <v>13827.375</v>
      </c>
      <c r="H117" s="142">
        <v>1086.75</v>
      </c>
      <c r="I117" s="142">
        <v>0</v>
      </c>
      <c r="J117" s="142">
        <v>0</v>
      </c>
      <c r="K117" s="142">
        <v>8.3506801589999995</v>
      </c>
      <c r="L117" s="142">
        <v>18183354.743127599</v>
      </c>
      <c r="M117" s="142">
        <v>0</v>
      </c>
      <c r="N117" s="142">
        <v>0</v>
      </c>
      <c r="O117" s="142">
        <v>0</v>
      </c>
      <c r="P117" s="142">
        <v>0</v>
      </c>
      <c r="Q117" s="142">
        <v>0</v>
      </c>
      <c r="R117" s="142">
        <v>1</v>
      </c>
      <c r="S117" s="142">
        <v>0</v>
      </c>
      <c r="T117" s="142">
        <v>18183354.743127599</v>
      </c>
      <c r="U117" s="142">
        <v>16333041.43</v>
      </c>
      <c r="V117" s="142">
        <v>568389.84176400001</v>
      </c>
      <c r="W117" s="142">
        <v>16901431.271763999</v>
      </c>
      <c r="X117" s="142">
        <v>16901431.271763999</v>
      </c>
      <c r="Y117" s="142">
        <v>248945.177482559</v>
      </c>
      <c r="Z117" s="142">
        <v>117092.73</v>
      </c>
      <c r="AA117" s="94">
        <v>17267469.1792465</v>
      </c>
    </row>
    <row r="118" spans="1:27" hidden="1" x14ac:dyDescent="0.2">
      <c r="A118" s="142" t="s">
        <v>224</v>
      </c>
      <c r="B118" s="142">
        <v>21.404427518999999</v>
      </c>
      <c r="C118" s="142">
        <v>112</v>
      </c>
      <c r="D118" s="142">
        <v>3.1929604999999999</v>
      </c>
      <c r="E118" s="142">
        <v>0</v>
      </c>
      <c r="F118" s="142">
        <v>11.125</v>
      </c>
      <c r="G118" s="142">
        <v>2525.625</v>
      </c>
      <c r="H118" s="142">
        <v>151.625</v>
      </c>
      <c r="I118" s="142">
        <v>0</v>
      </c>
      <c r="J118" s="142">
        <v>0</v>
      </c>
      <c r="K118" s="142">
        <v>6.273377312</v>
      </c>
      <c r="L118" s="142">
        <v>2277785.6245597</v>
      </c>
      <c r="M118" s="142">
        <v>0</v>
      </c>
      <c r="N118" s="142">
        <v>0</v>
      </c>
      <c r="O118" s="142">
        <v>0</v>
      </c>
      <c r="P118" s="142">
        <v>0</v>
      </c>
      <c r="Q118" s="142">
        <v>0</v>
      </c>
      <c r="R118" s="142">
        <v>1</v>
      </c>
      <c r="S118" s="142">
        <v>74670</v>
      </c>
      <c r="T118" s="142">
        <v>2352455.6245597</v>
      </c>
      <c r="U118" s="142">
        <v>2294213.4300000002</v>
      </c>
      <c r="V118" s="142">
        <v>106910.34583799999</v>
      </c>
      <c r="W118" s="142">
        <v>2401123.7758379998</v>
      </c>
      <c r="X118" s="142">
        <v>2352455.6245597</v>
      </c>
      <c r="Y118" s="142">
        <v>40276.07616864</v>
      </c>
      <c r="Z118" s="142">
        <v>19695.16</v>
      </c>
      <c r="AA118" s="94">
        <v>2412426.8607283402</v>
      </c>
    </row>
    <row r="119" spans="1:27" hidden="1" x14ac:dyDescent="0.2">
      <c r="A119" s="142" t="s">
        <v>225</v>
      </c>
      <c r="B119" s="142">
        <v>142.60381593400001</v>
      </c>
      <c r="C119" s="142">
        <v>107</v>
      </c>
      <c r="D119" s="142">
        <v>8.8936250000000001</v>
      </c>
      <c r="E119" s="142">
        <v>0</v>
      </c>
      <c r="F119" s="142">
        <v>3</v>
      </c>
      <c r="G119" s="142">
        <v>27.25</v>
      </c>
      <c r="H119" s="142">
        <v>0</v>
      </c>
      <c r="I119" s="142">
        <v>1</v>
      </c>
      <c r="J119" s="142">
        <v>0</v>
      </c>
      <c r="K119" s="142">
        <v>2.8834765099999999</v>
      </c>
      <c r="L119" s="142">
        <v>76788.756604898997</v>
      </c>
      <c r="M119" s="142">
        <v>0</v>
      </c>
      <c r="N119" s="142">
        <v>0</v>
      </c>
      <c r="O119" s="142">
        <v>0</v>
      </c>
      <c r="P119" s="142">
        <v>0</v>
      </c>
      <c r="Q119" s="142">
        <v>0</v>
      </c>
      <c r="R119" s="142">
        <v>1</v>
      </c>
      <c r="S119" s="142">
        <v>0</v>
      </c>
      <c r="T119" s="142">
        <v>76788.756604898997</v>
      </c>
      <c r="U119" s="142">
        <v>67413.67</v>
      </c>
      <c r="V119" s="142">
        <v>1496.583474</v>
      </c>
      <c r="W119" s="142">
        <v>68910.253473999997</v>
      </c>
      <c r="X119" s="142">
        <v>68910.253473999997</v>
      </c>
      <c r="Y119" s="142">
        <v>855.78979200000003</v>
      </c>
      <c r="Z119" s="142">
        <v>474.98</v>
      </c>
      <c r="AA119" s="94">
        <v>70241.023266000004</v>
      </c>
    </row>
    <row r="120" spans="1:27" hidden="1" x14ac:dyDescent="0.2">
      <c r="A120" s="142" t="s">
        <v>226</v>
      </c>
      <c r="B120" s="142">
        <v>275.373588654</v>
      </c>
      <c r="C120" s="142">
        <v>431</v>
      </c>
      <c r="D120" s="142">
        <v>10.278185375</v>
      </c>
      <c r="E120" s="142">
        <v>0</v>
      </c>
      <c r="F120" s="142">
        <v>2</v>
      </c>
      <c r="G120" s="142">
        <v>686.75</v>
      </c>
      <c r="H120" s="142">
        <v>6.75</v>
      </c>
      <c r="I120" s="142">
        <v>0</v>
      </c>
      <c r="J120" s="142">
        <v>0</v>
      </c>
      <c r="K120" s="142">
        <v>5.3272518150000003</v>
      </c>
      <c r="L120" s="142">
        <v>884332.86512333003</v>
      </c>
      <c r="M120" s="142">
        <v>0</v>
      </c>
      <c r="N120" s="142">
        <v>0</v>
      </c>
      <c r="O120" s="142">
        <v>0</v>
      </c>
      <c r="P120" s="142">
        <v>0</v>
      </c>
      <c r="Q120" s="142">
        <v>0</v>
      </c>
      <c r="R120" s="142">
        <v>1</v>
      </c>
      <c r="S120" s="142">
        <v>1076.82</v>
      </c>
      <c r="T120" s="142">
        <v>885409.68512332998</v>
      </c>
      <c r="U120" s="142">
        <v>755294.93</v>
      </c>
      <c r="V120" s="142">
        <v>15483.546065</v>
      </c>
      <c r="W120" s="142">
        <v>770778.47606500005</v>
      </c>
      <c r="X120" s="142">
        <v>770778.47606500005</v>
      </c>
      <c r="Y120" s="142">
        <v>13122.872880000001</v>
      </c>
      <c r="Z120" s="142">
        <v>7283.45</v>
      </c>
      <c r="AA120" s="94">
        <v>791184.79894500005</v>
      </c>
    </row>
    <row r="121" spans="1:27" hidden="1" x14ac:dyDescent="0.2">
      <c r="A121" s="142" t="s">
        <v>227</v>
      </c>
      <c r="B121" s="142">
        <v>1806.3</v>
      </c>
      <c r="C121" s="142">
        <v>1271</v>
      </c>
      <c r="D121" s="142">
        <v>13.265296375</v>
      </c>
      <c r="E121" s="142">
        <v>0</v>
      </c>
      <c r="F121" s="142">
        <v>4</v>
      </c>
      <c r="G121" s="142">
        <v>489.625</v>
      </c>
      <c r="H121" s="142">
        <v>6.625</v>
      </c>
      <c r="I121" s="142">
        <v>0</v>
      </c>
      <c r="J121" s="142">
        <v>0</v>
      </c>
      <c r="K121" s="142">
        <v>5.3411032540000001</v>
      </c>
      <c r="L121" s="142">
        <v>896667.37556802004</v>
      </c>
      <c r="M121" s="142">
        <v>0</v>
      </c>
      <c r="N121" s="142">
        <v>0</v>
      </c>
      <c r="O121" s="142">
        <v>29414.639431979998</v>
      </c>
      <c r="P121" s="142">
        <v>0</v>
      </c>
      <c r="Q121" s="142">
        <v>0</v>
      </c>
      <c r="R121" s="142">
        <v>1</v>
      </c>
      <c r="S121" s="142">
        <v>9744.4349999999995</v>
      </c>
      <c r="T121" s="142">
        <v>935826.45</v>
      </c>
      <c r="U121" s="142">
        <v>935826.45</v>
      </c>
      <c r="V121" s="142">
        <v>45481.16547</v>
      </c>
      <c r="W121" s="142">
        <v>981307.61546999996</v>
      </c>
      <c r="X121" s="142">
        <v>935826.45</v>
      </c>
      <c r="Y121" s="142">
        <v>20154.536064</v>
      </c>
      <c r="Z121" s="142">
        <v>11186.16</v>
      </c>
      <c r="AA121" s="94">
        <v>967167.14606399997</v>
      </c>
    </row>
    <row r="122" spans="1:27" hidden="1" x14ac:dyDescent="0.2">
      <c r="A122" s="142" t="s">
        <v>228</v>
      </c>
      <c r="B122" s="142">
        <v>129.785281677</v>
      </c>
      <c r="C122" s="142">
        <v>414</v>
      </c>
      <c r="D122" s="142">
        <v>3.7594621250000002</v>
      </c>
      <c r="E122" s="142">
        <v>0</v>
      </c>
      <c r="F122" s="142">
        <v>17</v>
      </c>
      <c r="G122" s="142">
        <v>2637.5</v>
      </c>
      <c r="H122" s="142">
        <v>482.25</v>
      </c>
      <c r="I122" s="142">
        <v>0</v>
      </c>
      <c r="J122" s="142">
        <v>0</v>
      </c>
      <c r="K122" s="142">
        <v>6.6321282100000003</v>
      </c>
      <c r="L122" s="142">
        <v>3260741.59261485</v>
      </c>
      <c r="M122" s="142">
        <v>0</v>
      </c>
      <c r="N122" s="142">
        <v>0</v>
      </c>
      <c r="O122" s="142">
        <v>0</v>
      </c>
      <c r="P122" s="142">
        <v>0</v>
      </c>
      <c r="Q122" s="142">
        <v>0</v>
      </c>
      <c r="R122" s="142">
        <v>1</v>
      </c>
      <c r="S122" s="142">
        <v>0</v>
      </c>
      <c r="T122" s="142">
        <v>3260741.59261485</v>
      </c>
      <c r="U122" s="142">
        <v>3125229.84</v>
      </c>
      <c r="V122" s="142">
        <v>156574.01498400001</v>
      </c>
      <c r="W122" s="142">
        <v>3281803.8549839999</v>
      </c>
      <c r="X122" s="142">
        <v>3260741.59261485</v>
      </c>
      <c r="Y122" s="142">
        <v>62285.021760000003</v>
      </c>
      <c r="Z122" s="142">
        <v>34569.4</v>
      </c>
      <c r="AA122" s="94">
        <v>3357596.0143748499</v>
      </c>
    </row>
    <row r="123" spans="1:27" hidden="1" x14ac:dyDescent="0.2">
      <c r="A123" s="142" t="s">
        <v>229</v>
      </c>
      <c r="B123" s="142">
        <v>34.359234905999998</v>
      </c>
      <c r="C123" s="142">
        <v>162</v>
      </c>
      <c r="D123" s="142">
        <v>3.5664207499999998</v>
      </c>
      <c r="E123" s="142">
        <v>0</v>
      </c>
      <c r="F123" s="142">
        <v>2</v>
      </c>
      <c r="G123" s="142">
        <v>180.5</v>
      </c>
      <c r="H123" s="142">
        <v>0</v>
      </c>
      <c r="I123" s="142">
        <v>0</v>
      </c>
      <c r="J123" s="142">
        <v>0</v>
      </c>
      <c r="K123" s="142">
        <v>3.8246020289999998</v>
      </c>
      <c r="L123" s="142">
        <v>196799.166534385</v>
      </c>
      <c r="M123" s="142">
        <v>0</v>
      </c>
      <c r="N123" s="142">
        <v>0</v>
      </c>
      <c r="O123" s="142">
        <v>0</v>
      </c>
      <c r="P123" s="142">
        <v>0</v>
      </c>
      <c r="Q123" s="142">
        <v>0</v>
      </c>
      <c r="R123" s="142">
        <v>1</v>
      </c>
      <c r="S123" s="142">
        <v>0</v>
      </c>
      <c r="T123" s="142">
        <v>196799.166534385</v>
      </c>
      <c r="U123" s="142">
        <v>169960.78</v>
      </c>
      <c r="V123" s="142">
        <v>15313.466278</v>
      </c>
      <c r="W123" s="142">
        <v>185274.24627800001</v>
      </c>
      <c r="X123" s="142">
        <v>185274.24627800001</v>
      </c>
      <c r="Y123" s="142">
        <v>2890.8304588800002</v>
      </c>
      <c r="Z123" s="142">
        <v>1432.56</v>
      </c>
      <c r="AA123" s="94">
        <v>189597.63673688</v>
      </c>
    </row>
    <row r="124" spans="1:27" hidden="1" x14ac:dyDescent="0.2">
      <c r="A124" s="142" t="s">
        <v>230</v>
      </c>
      <c r="B124" s="142">
        <v>67.819786981999997</v>
      </c>
      <c r="C124" s="142">
        <v>200</v>
      </c>
      <c r="D124" s="142">
        <v>3.4406317500000001</v>
      </c>
      <c r="E124" s="142">
        <v>0</v>
      </c>
      <c r="F124" s="142">
        <v>18.125</v>
      </c>
      <c r="G124" s="142">
        <v>2481.75</v>
      </c>
      <c r="H124" s="142">
        <v>125.125</v>
      </c>
      <c r="I124" s="142">
        <v>0</v>
      </c>
      <c r="J124" s="142">
        <v>0</v>
      </c>
      <c r="K124" s="142">
        <v>6.4148154030000004</v>
      </c>
      <c r="L124" s="142">
        <v>2623847.7452304801</v>
      </c>
      <c r="M124" s="142">
        <v>0</v>
      </c>
      <c r="N124" s="142">
        <v>0</v>
      </c>
      <c r="O124" s="142">
        <v>0</v>
      </c>
      <c r="P124" s="142">
        <v>0</v>
      </c>
      <c r="Q124" s="142">
        <v>0</v>
      </c>
      <c r="R124" s="142">
        <v>1</v>
      </c>
      <c r="S124" s="142">
        <v>4421.25</v>
      </c>
      <c r="T124" s="142">
        <v>2628268.9952304801</v>
      </c>
      <c r="U124" s="142">
        <v>1891258.56</v>
      </c>
      <c r="V124" s="142">
        <v>17777.830463999999</v>
      </c>
      <c r="W124" s="142">
        <v>1909036.3904639999</v>
      </c>
      <c r="X124" s="142">
        <v>1909036.3904639999</v>
      </c>
      <c r="Y124" s="142">
        <v>37480.847040000001</v>
      </c>
      <c r="Z124" s="142">
        <v>18573.75</v>
      </c>
      <c r="AA124" s="94">
        <v>1965090.9875040001</v>
      </c>
    </row>
    <row r="125" spans="1:27" hidden="1" x14ac:dyDescent="0.2">
      <c r="A125" s="142" t="s">
        <v>231</v>
      </c>
      <c r="B125" s="142">
        <v>148.51099363</v>
      </c>
      <c r="C125" s="142">
        <v>262</v>
      </c>
      <c r="D125" s="142">
        <v>1.9489615</v>
      </c>
      <c r="E125" s="142">
        <v>0</v>
      </c>
      <c r="F125" s="142">
        <v>2</v>
      </c>
      <c r="G125" s="142">
        <v>482.625</v>
      </c>
      <c r="H125" s="142">
        <v>5</v>
      </c>
      <c r="I125" s="142">
        <v>0</v>
      </c>
      <c r="J125" s="142">
        <v>0</v>
      </c>
      <c r="K125" s="142">
        <v>4.680414571</v>
      </c>
      <c r="L125" s="142">
        <v>463124.67415657401</v>
      </c>
      <c r="M125" s="142">
        <v>0</v>
      </c>
      <c r="N125" s="142">
        <v>0</v>
      </c>
      <c r="O125" s="142">
        <v>0</v>
      </c>
      <c r="P125" s="142">
        <v>0</v>
      </c>
      <c r="Q125" s="142">
        <v>0</v>
      </c>
      <c r="R125" s="142">
        <v>1</v>
      </c>
      <c r="S125" s="142">
        <v>0</v>
      </c>
      <c r="T125" s="142">
        <v>463124.67415657401</v>
      </c>
      <c r="U125" s="142">
        <v>225064</v>
      </c>
      <c r="V125" s="142">
        <v>17509.979200000002</v>
      </c>
      <c r="W125" s="142">
        <v>242573.9792</v>
      </c>
      <c r="X125" s="142">
        <v>242573.9792</v>
      </c>
      <c r="Y125" s="142">
        <v>4148.5211040000004</v>
      </c>
      <c r="Z125" s="142">
        <v>2302.5100000000002</v>
      </c>
      <c r="AA125" s="94">
        <v>249025.010304</v>
      </c>
    </row>
    <row r="126" spans="1:27" hidden="1" x14ac:dyDescent="0.2">
      <c r="A126" s="142" t="s">
        <v>232</v>
      </c>
      <c r="B126" s="142">
        <v>306.244937757</v>
      </c>
      <c r="C126" s="142">
        <v>411</v>
      </c>
      <c r="D126" s="142">
        <v>8.9945532499999992</v>
      </c>
      <c r="E126" s="142">
        <v>0</v>
      </c>
      <c r="F126" s="142">
        <v>1</v>
      </c>
      <c r="G126" s="142">
        <v>50.875</v>
      </c>
      <c r="H126" s="142">
        <v>1.625</v>
      </c>
      <c r="I126" s="142">
        <v>0</v>
      </c>
      <c r="J126" s="142">
        <v>0</v>
      </c>
      <c r="K126" s="142">
        <v>3.4057631260000001</v>
      </c>
      <c r="L126" s="142">
        <v>129456.490867086</v>
      </c>
      <c r="M126" s="142">
        <v>0</v>
      </c>
      <c r="N126" s="142">
        <v>18041.779132913998</v>
      </c>
      <c r="O126" s="142">
        <v>0</v>
      </c>
      <c r="P126" s="142">
        <v>0</v>
      </c>
      <c r="Q126" s="142">
        <v>0</v>
      </c>
      <c r="R126" s="142">
        <v>1</v>
      </c>
      <c r="S126" s="142">
        <v>32.75</v>
      </c>
      <c r="T126" s="142">
        <v>147531.01999999999</v>
      </c>
      <c r="U126" s="142">
        <v>147531.01999999999</v>
      </c>
      <c r="V126" s="142">
        <v>7715.8723460000001</v>
      </c>
      <c r="W126" s="142">
        <v>155246.89234600001</v>
      </c>
      <c r="X126" s="142">
        <v>147531.01999999999</v>
      </c>
      <c r="Y126" s="142">
        <v>700.19164799999999</v>
      </c>
      <c r="Z126" s="142">
        <v>388.62</v>
      </c>
      <c r="AA126" s="94">
        <v>148619.83164799999</v>
      </c>
    </row>
    <row r="127" spans="1:27" hidden="1" x14ac:dyDescent="0.2">
      <c r="A127" s="142" t="s">
        <v>233</v>
      </c>
      <c r="B127" s="142">
        <v>23.635251979</v>
      </c>
      <c r="C127" s="142">
        <v>94</v>
      </c>
      <c r="D127" s="142">
        <v>1.7899972500000001</v>
      </c>
      <c r="E127" s="142">
        <v>0</v>
      </c>
      <c r="F127" s="142">
        <v>1</v>
      </c>
      <c r="G127" s="142">
        <v>508.75</v>
      </c>
      <c r="H127" s="142">
        <v>7.125</v>
      </c>
      <c r="I127" s="142">
        <v>0</v>
      </c>
      <c r="J127" s="142">
        <v>0</v>
      </c>
      <c r="K127" s="142">
        <v>4.646744719</v>
      </c>
      <c r="L127" s="142">
        <v>447790.92584496399</v>
      </c>
      <c r="M127" s="142">
        <v>0</v>
      </c>
      <c r="N127" s="142">
        <v>0</v>
      </c>
      <c r="O127" s="142">
        <v>0</v>
      </c>
      <c r="P127" s="142">
        <v>0</v>
      </c>
      <c r="Q127" s="142">
        <v>0</v>
      </c>
      <c r="R127" s="142">
        <v>1</v>
      </c>
      <c r="S127" s="142">
        <v>1339.4749999999999</v>
      </c>
      <c r="T127" s="142">
        <v>449130.40084496402</v>
      </c>
      <c r="U127" s="142">
        <v>425425.15</v>
      </c>
      <c r="V127" s="142">
        <v>12124.616775</v>
      </c>
      <c r="W127" s="142">
        <v>437549.76677500003</v>
      </c>
      <c r="X127" s="142">
        <v>437549.76677500003</v>
      </c>
      <c r="Y127" s="142">
        <v>7287.9424799999997</v>
      </c>
      <c r="Z127" s="142">
        <v>4044.95</v>
      </c>
      <c r="AA127" s="94">
        <v>448882.65925500001</v>
      </c>
    </row>
    <row r="128" spans="1:27" hidden="1" x14ac:dyDescent="0.2">
      <c r="A128" s="142" t="s">
        <v>234</v>
      </c>
      <c r="B128" s="142">
        <v>167.20001007799999</v>
      </c>
      <c r="C128" s="142">
        <v>449</v>
      </c>
      <c r="D128" s="142">
        <v>6.2971691249999999</v>
      </c>
      <c r="E128" s="142">
        <v>0</v>
      </c>
      <c r="F128" s="142">
        <v>1</v>
      </c>
      <c r="G128" s="142">
        <v>205.25</v>
      </c>
      <c r="H128" s="142">
        <v>0</v>
      </c>
      <c r="I128" s="142">
        <v>0</v>
      </c>
      <c r="J128" s="142">
        <v>0</v>
      </c>
      <c r="K128" s="142">
        <v>4.0795089740000003</v>
      </c>
      <c r="L128" s="142">
        <v>253938.14037112499</v>
      </c>
      <c r="M128" s="142">
        <v>0</v>
      </c>
      <c r="N128" s="142">
        <v>50731.169628875003</v>
      </c>
      <c r="O128" s="142">
        <v>0</v>
      </c>
      <c r="P128" s="142">
        <v>0</v>
      </c>
      <c r="Q128" s="142">
        <v>0</v>
      </c>
      <c r="R128" s="142">
        <v>1</v>
      </c>
      <c r="S128" s="142">
        <v>10480</v>
      </c>
      <c r="T128" s="142">
        <v>315149.31</v>
      </c>
      <c r="U128" s="142">
        <v>315149.31</v>
      </c>
      <c r="V128" s="142">
        <v>4191.485823</v>
      </c>
      <c r="W128" s="142">
        <v>319340.79582300002</v>
      </c>
      <c r="X128" s="142">
        <v>315149.31</v>
      </c>
      <c r="Y128" s="142">
        <v>4759.47264</v>
      </c>
      <c r="Z128" s="142">
        <v>2641.6</v>
      </c>
      <c r="AA128" s="94">
        <v>322550.38264000003</v>
      </c>
    </row>
    <row r="129" spans="1:27" hidden="1" x14ac:dyDescent="0.2">
      <c r="A129" s="142" t="s">
        <v>235</v>
      </c>
      <c r="B129" s="142">
        <v>214.733522615</v>
      </c>
      <c r="C129" s="142">
        <v>237</v>
      </c>
      <c r="D129" s="142">
        <v>7.9645722499999998</v>
      </c>
      <c r="E129" s="142">
        <v>0</v>
      </c>
      <c r="F129" s="142">
        <v>3</v>
      </c>
      <c r="G129" s="142">
        <v>470</v>
      </c>
      <c r="H129" s="142">
        <v>0</v>
      </c>
      <c r="I129" s="142">
        <v>0</v>
      </c>
      <c r="J129" s="142">
        <v>0</v>
      </c>
      <c r="K129" s="142">
        <v>4.7473720989999997</v>
      </c>
      <c r="L129" s="142">
        <v>495196.087345384</v>
      </c>
      <c r="M129" s="142">
        <v>0</v>
      </c>
      <c r="N129" s="142">
        <v>0</v>
      </c>
      <c r="O129" s="142">
        <v>0</v>
      </c>
      <c r="P129" s="142">
        <v>0</v>
      </c>
      <c r="Q129" s="142">
        <v>0</v>
      </c>
      <c r="R129" s="142">
        <v>1</v>
      </c>
      <c r="S129" s="142">
        <v>149.34</v>
      </c>
      <c r="T129" s="142">
        <v>495345.42734538403</v>
      </c>
      <c r="U129" s="142">
        <v>339416.5</v>
      </c>
      <c r="V129" s="142">
        <v>3529.9315999999999</v>
      </c>
      <c r="W129" s="142">
        <v>342946.43160000001</v>
      </c>
      <c r="X129" s="142">
        <v>342946.43160000001</v>
      </c>
      <c r="Y129" s="142">
        <v>7903.4704320000001</v>
      </c>
      <c r="Z129" s="142">
        <v>4386.58</v>
      </c>
      <c r="AA129" s="94">
        <v>355236.48203200003</v>
      </c>
    </row>
    <row r="130" spans="1:27" hidden="1" x14ac:dyDescent="0.2">
      <c r="A130" s="142" t="s">
        <v>236</v>
      </c>
      <c r="B130" s="142">
        <v>68.125583242000005</v>
      </c>
      <c r="C130" s="142">
        <v>386</v>
      </c>
      <c r="D130" s="142">
        <v>3.7674242499999999</v>
      </c>
      <c r="E130" s="142">
        <v>0</v>
      </c>
      <c r="F130" s="142">
        <v>47.75</v>
      </c>
      <c r="G130" s="142">
        <v>6131.125</v>
      </c>
      <c r="H130" s="142">
        <v>647.125</v>
      </c>
      <c r="I130" s="142">
        <v>0</v>
      </c>
      <c r="J130" s="142">
        <v>0</v>
      </c>
      <c r="K130" s="142">
        <v>7.7031198170000001</v>
      </c>
      <c r="L130" s="142">
        <v>9515730.3844661992</v>
      </c>
      <c r="M130" s="142">
        <v>0</v>
      </c>
      <c r="N130" s="142">
        <v>0</v>
      </c>
      <c r="O130" s="142">
        <v>0</v>
      </c>
      <c r="P130" s="142">
        <v>0</v>
      </c>
      <c r="Q130" s="142">
        <v>0</v>
      </c>
      <c r="R130" s="142">
        <v>1</v>
      </c>
      <c r="S130" s="142">
        <v>91700</v>
      </c>
      <c r="T130" s="142">
        <v>9607430.3844661992</v>
      </c>
      <c r="U130" s="142">
        <v>8142278.8199999901</v>
      </c>
      <c r="V130" s="142">
        <v>337090.34314800001</v>
      </c>
      <c r="W130" s="142">
        <v>8479369.1631479897</v>
      </c>
      <c r="X130" s="142">
        <v>8479369.1631479897</v>
      </c>
      <c r="Y130" s="142">
        <v>118304.24355359899</v>
      </c>
      <c r="Z130" s="142">
        <v>55645.05</v>
      </c>
      <c r="AA130" s="94">
        <v>8653318.4567015897</v>
      </c>
    </row>
    <row r="131" spans="1:27" hidden="1" x14ac:dyDescent="0.2">
      <c r="A131" s="142" t="s">
        <v>237</v>
      </c>
      <c r="B131" s="142">
        <v>26.562592071000001</v>
      </c>
      <c r="C131" s="142">
        <v>73</v>
      </c>
      <c r="D131" s="142">
        <v>2.1808334999999999</v>
      </c>
      <c r="E131" s="142">
        <v>0</v>
      </c>
      <c r="F131" s="142">
        <v>1.625</v>
      </c>
      <c r="G131" s="142">
        <v>198.125</v>
      </c>
      <c r="H131" s="142">
        <v>0.375</v>
      </c>
      <c r="I131" s="142">
        <v>0</v>
      </c>
      <c r="J131" s="142">
        <v>1</v>
      </c>
      <c r="K131" s="142">
        <v>3.6572873960000001</v>
      </c>
      <c r="L131" s="142">
        <v>166478.99024058599</v>
      </c>
      <c r="M131" s="142">
        <v>6289.6497594140001</v>
      </c>
      <c r="N131" s="142">
        <v>0</v>
      </c>
      <c r="O131" s="142">
        <v>0</v>
      </c>
      <c r="P131" s="142">
        <v>0</v>
      </c>
      <c r="Q131" s="142">
        <v>0</v>
      </c>
      <c r="R131" s="142">
        <v>1</v>
      </c>
      <c r="S131" s="142">
        <v>0</v>
      </c>
      <c r="T131" s="142">
        <v>172768.64000000001</v>
      </c>
      <c r="U131" s="142">
        <v>172768.64000000001</v>
      </c>
      <c r="V131" s="142">
        <v>8102.8492159999996</v>
      </c>
      <c r="W131" s="142">
        <v>180871.48921599999</v>
      </c>
      <c r="X131" s="142">
        <v>172768.64000000001</v>
      </c>
      <c r="Y131" s="142">
        <v>739.091184</v>
      </c>
      <c r="Z131" s="142">
        <v>410.21</v>
      </c>
      <c r="AA131" s="94">
        <v>173917.941184</v>
      </c>
    </row>
    <row r="132" spans="1:27" hidden="1" x14ac:dyDescent="0.2">
      <c r="A132" s="142" t="s">
        <v>238</v>
      </c>
      <c r="B132" s="142">
        <v>170.6</v>
      </c>
      <c r="C132" s="142">
        <v>580</v>
      </c>
      <c r="D132" s="142">
        <v>4.1456937500000004</v>
      </c>
      <c r="E132" s="142">
        <v>0</v>
      </c>
      <c r="F132" s="142">
        <v>15.75</v>
      </c>
      <c r="G132" s="142">
        <v>6689</v>
      </c>
      <c r="H132" s="142">
        <v>426</v>
      </c>
      <c r="I132" s="142">
        <v>0</v>
      </c>
      <c r="J132" s="142">
        <v>0</v>
      </c>
      <c r="K132" s="142">
        <v>7.2495984509999998</v>
      </c>
      <c r="L132" s="142">
        <v>6046169.2676620297</v>
      </c>
      <c r="M132" s="142">
        <v>0</v>
      </c>
      <c r="N132" s="142">
        <v>0</v>
      </c>
      <c r="O132" s="142">
        <v>0</v>
      </c>
      <c r="P132" s="142">
        <v>0</v>
      </c>
      <c r="Q132" s="142">
        <v>0</v>
      </c>
      <c r="R132" s="142">
        <v>1</v>
      </c>
      <c r="S132" s="142">
        <v>3215.395</v>
      </c>
      <c r="T132" s="142">
        <v>6049384.6626620302</v>
      </c>
      <c r="U132" s="142">
        <v>6878200.3599999901</v>
      </c>
      <c r="V132" s="142">
        <v>190526.14997200001</v>
      </c>
      <c r="W132" s="142">
        <v>7068726.5099719903</v>
      </c>
      <c r="X132" s="142">
        <v>6049384.6626620302</v>
      </c>
      <c r="Y132" s="142">
        <v>132662.97757439999</v>
      </c>
      <c r="Z132" s="142">
        <v>72542.399999999994</v>
      </c>
      <c r="AA132" s="94">
        <v>6254590.0402364302</v>
      </c>
    </row>
    <row r="133" spans="1:27" hidden="1" x14ac:dyDescent="0.2">
      <c r="A133" s="142" t="s">
        <v>239</v>
      </c>
      <c r="B133" s="142">
        <v>72.183551991000002</v>
      </c>
      <c r="C133" s="142">
        <v>216</v>
      </c>
      <c r="D133" s="142">
        <v>4.8597989999999998</v>
      </c>
      <c r="E133" s="142">
        <v>0</v>
      </c>
      <c r="F133" s="142">
        <v>4</v>
      </c>
      <c r="G133" s="142">
        <v>1107.875</v>
      </c>
      <c r="H133" s="142">
        <v>111.125</v>
      </c>
      <c r="I133" s="142">
        <v>0</v>
      </c>
      <c r="J133" s="142">
        <v>0</v>
      </c>
      <c r="K133" s="142">
        <v>5.6946500679999996</v>
      </c>
      <c r="L133" s="142">
        <v>1276952.6664702999</v>
      </c>
      <c r="M133" s="142">
        <v>0</v>
      </c>
      <c r="N133" s="142">
        <v>0</v>
      </c>
      <c r="O133" s="142">
        <v>0</v>
      </c>
      <c r="P133" s="142">
        <v>0</v>
      </c>
      <c r="Q133" s="142">
        <v>0</v>
      </c>
      <c r="R133" s="142">
        <v>1</v>
      </c>
      <c r="S133" s="142">
        <v>196.5</v>
      </c>
      <c r="T133" s="142">
        <v>1277149.1664702999</v>
      </c>
      <c r="U133" s="142">
        <v>1240204.52</v>
      </c>
      <c r="V133" s="142">
        <v>57297.448823999999</v>
      </c>
      <c r="W133" s="142">
        <v>1297501.9688240001</v>
      </c>
      <c r="X133" s="142">
        <v>1277149.1664702999</v>
      </c>
      <c r="Y133" s="142">
        <v>26211.422640000001</v>
      </c>
      <c r="Z133" s="142">
        <v>14547.85</v>
      </c>
      <c r="AA133" s="94">
        <v>1317908.4391103</v>
      </c>
    </row>
    <row r="134" spans="1:27" hidden="1" x14ac:dyDescent="0.2">
      <c r="A134" s="142" t="s">
        <v>240</v>
      </c>
      <c r="B134" s="142">
        <v>6.3842213340000002</v>
      </c>
      <c r="C134" s="142">
        <v>123</v>
      </c>
      <c r="D134" s="142">
        <v>1.9612265</v>
      </c>
      <c r="E134" s="142">
        <v>0</v>
      </c>
      <c r="F134" s="142">
        <v>6.625</v>
      </c>
      <c r="G134" s="142">
        <v>2576.625</v>
      </c>
      <c r="H134" s="142">
        <v>64.625</v>
      </c>
      <c r="I134" s="142">
        <v>0</v>
      </c>
      <c r="J134" s="142">
        <v>0</v>
      </c>
      <c r="K134" s="142">
        <v>6.012120446</v>
      </c>
      <c r="L134" s="142">
        <v>1754084.1838207301</v>
      </c>
      <c r="M134" s="142">
        <v>0</v>
      </c>
      <c r="N134" s="142">
        <v>0</v>
      </c>
      <c r="O134" s="142">
        <v>0</v>
      </c>
      <c r="P134" s="142">
        <v>0</v>
      </c>
      <c r="Q134" s="142">
        <v>0</v>
      </c>
      <c r="R134" s="142">
        <v>1</v>
      </c>
      <c r="S134" s="142">
        <v>0</v>
      </c>
      <c r="T134" s="142">
        <v>1754084.1838207301</v>
      </c>
      <c r="U134" s="142">
        <v>2425804.4500000002</v>
      </c>
      <c r="V134" s="142">
        <v>72288.972609999997</v>
      </c>
      <c r="W134" s="142">
        <v>2498093.4226099998</v>
      </c>
      <c r="X134" s="142">
        <v>1754084.1838207301</v>
      </c>
      <c r="Y134" s="142">
        <v>39526.550756160002</v>
      </c>
      <c r="Z134" s="142">
        <v>18591.53</v>
      </c>
      <c r="AA134" s="94">
        <v>1812202.26457689</v>
      </c>
    </row>
    <row r="135" spans="1:27" hidden="1" x14ac:dyDescent="0.2">
      <c r="A135" s="142" t="s">
        <v>241</v>
      </c>
      <c r="B135" s="142">
        <v>37.126749404000002</v>
      </c>
      <c r="C135" s="142">
        <v>109</v>
      </c>
      <c r="D135" s="142">
        <v>3.8692566249999998</v>
      </c>
      <c r="E135" s="142">
        <v>0</v>
      </c>
      <c r="F135" s="142">
        <v>9.75</v>
      </c>
      <c r="G135" s="142">
        <v>1477.875</v>
      </c>
      <c r="H135" s="142">
        <v>60.125</v>
      </c>
      <c r="I135" s="142">
        <v>0</v>
      </c>
      <c r="J135" s="142">
        <v>0</v>
      </c>
      <c r="K135" s="142">
        <v>5.8408374399999996</v>
      </c>
      <c r="L135" s="142">
        <v>1477961.66114795</v>
      </c>
      <c r="M135" s="142">
        <v>0</v>
      </c>
      <c r="N135" s="142">
        <v>0</v>
      </c>
      <c r="O135" s="142">
        <v>0</v>
      </c>
      <c r="P135" s="142">
        <v>0</v>
      </c>
      <c r="Q135" s="142">
        <v>0</v>
      </c>
      <c r="R135" s="142">
        <v>1</v>
      </c>
      <c r="S135" s="142">
        <v>982.5</v>
      </c>
      <c r="T135" s="142">
        <v>1478944.16114795</v>
      </c>
      <c r="U135" s="142">
        <v>1217617.18</v>
      </c>
      <c r="V135" s="142">
        <v>67943.038644</v>
      </c>
      <c r="W135" s="142">
        <v>1285560.2186439999</v>
      </c>
      <c r="X135" s="142">
        <v>1285560.2186439999</v>
      </c>
      <c r="Y135" s="142">
        <v>22488.508224000001</v>
      </c>
      <c r="Z135" s="142">
        <v>11144.25</v>
      </c>
      <c r="AA135" s="94">
        <v>1319192.9768680001</v>
      </c>
    </row>
    <row r="136" spans="1:27" hidden="1" x14ac:dyDescent="0.2">
      <c r="A136" s="142" t="s">
        <v>242</v>
      </c>
      <c r="B136" s="142">
        <v>197.961052306</v>
      </c>
      <c r="C136" s="142">
        <v>464</v>
      </c>
      <c r="D136" s="142">
        <v>8.3281468749999998</v>
      </c>
      <c r="E136" s="142">
        <v>0</v>
      </c>
      <c r="F136" s="142">
        <v>3</v>
      </c>
      <c r="G136" s="142">
        <v>555.875</v>
      </c>
      <c r="H136" s="142">
        <v>28.125</v>
      </c>
      <c r="I136" s="142">
        <v>0</v>
      </c>
      <c r="J136" s="142">
        <v>0</v>
      </c>
      <c r="K136" s="142">
        <v>5.255254431</v>
      </c>
      <c r="L136" s="142">
        <v>822901.20574468595</v>
      </c>
      <c r="M136" s="142">
        <v>0</v>
      </c>
      <c r="N136" s="142">
        <v>0</v>
      </c>
      <c r="O136" s="142">
        <v>0</v>
      </c>
      <c r="P136" s="142">
        <v>0</v>
      </c>
      <c r="Q136" s="142">
        <v>0</v>
      </c>
      <c r="R136" s="142">
        <v>1</v>
      </c>
      <c r="S136" s="142">
        <v>0</v>
      </c>
      <c r="T136" s="142">
        <v>822901.20574468595</v>
      </c>
      <c r="U136" s="142">
        <v>840277.34</v>
      </c>
      <c r="V136" s="142">
        <v>24956.236998</v>
      </c>
      <c r="W136" s="142">
        <v>865233.57699800003</v>
      </c>
      <c r="X136" s="142">
        <v>822901.20574468595</v>
      </c>
      <c r="Y136" s="142">
        <v>16157.036688</v>
      </c>
      <c r="Z136" s="142">
        <v>8967.4699999999993</v>
      </c>
      <c r="AA136" s="94">
        <v>848025.71243268601</v>
      </c>
    </row>
    <row r="137" spans="1:27" hidden="1" x14ac:dyDescent="0.2">
      <c r="A137" s="142" t="s">
        <v>243</v>
      </c>
      <c r="B137" s="142">
        <v>26.073113502000002</v>
      </c>
      <c r="C137" s="142">
        <v>52</v>
      </c>
      <c r="D137" s="142">
        <v>6.1820413749999998</v>
      </c>
      <c r="E137" s="142">
        <v>0</v>
      </c>
      <c r="F137" s="142">
        <v>3</v>
      </c>
      <c r="G137" s="142">
        <v>107.75</v>
      </c>
      <c r="H137" s="142">
        <v>0</v>
      </c>
      <c r="I137" s="142">
        <v>1</v>
      </c>
      <c r="J137" s="142">
        <v>0</v>
      </c>
      <c r="K137" s="142">
        <v>3.5969624169999999</v>
      </c>
      <c r="L137" s="142">
        <v>156733.06534831299</v>
      </c>
      <c r="M137" s="142">
        <v>0</v>
      </c>
      <c r="N137" s="142">
        <v>0</v>
      </c>
      <c r="O137" s="142">
        <v>0</v>
      </c>
      <c r="P137" s="142">
        <v>0</v>
      </c>
      <c r="Q137" s="142">
        <v>0</v>
      </c>
      <c r="R137" s="142">
        <v>1</v>
      </c>
      <c r="S137" s="142">
        <v>681.2</v>
      </c>
      <c r="T137" s="142">
        <v>157414.265348313</v>
      </c>
      <c r="U137" s="142">
        <v>104423.59</v>
      </c>
      <c r="V137" s="142">
        <v>7142.5735560000003</v>
      </c>
      <c r="W137" s="142">
        <v>111566.163556</v>
      </c>
      <c r="X137" s="142">
        <v>111566.163556</v>
      </c>
      <c r="Y137" s="142">
        <v>1629.2040959999999</v>
      </c>
      <c r="Z137" s="142">
        <v>904.24</v>
      </c>
      <c r="AA137" s="94">
        <v>114099.60765200001</v>
      </c>
    </row>
    <row r="138" spans="1:27" hidden="1" x14ac:dyDescent="0.2">
      <c r="A138" s="142" t="s">
        <v>244</v>
      </c>
      <c r="B138" s="142">
        <v>81.985678918999994</v>
      </c>
      <c r="C138" s="142">
        <v>356</v>
      </c>
      <c r="D138" s="142">
        <v>4.2334776249999999</v>
      </c>
      <c r="E138" s="142">
        <v>0</v>
      </c>
      <c r="F138" s="142">
        <v>14.75</v>
      </c>
      <c r="G138" s="142">
        <v>4031.875</v>
      </c>
      <c r="H138" s="142">
        <v>300.75</v>
      </c>
      <c r="I138" s="142">
        <v>0</v>
      </c>
      <c r="J138" s="142">
        <v>0</v>
      </c>
      <c r="K138" s="142">
        <v>6.8263316029999999</v>
      </c>
      <c r="L138" s="142">
        <v>3959659.5316450698</v>
      </c>
      <c r="M138" s="142">
        <v>0</v>
      </c>
      <c r="N138" s="142">
        <v>0</v>
      </c>
      <c r="O138" s="142">
        <v>0</v>
      </c>
      <c r="P138" s="142">
        <v>0</v>
      </c>
      <c r="Q138" s="142">
        <v>0</v>
      </c>
      <c r="R138" s="142">
        <v>1</v>
      </c>
      <c r="S138" s="142">
        <v>2620</v>
      </c>
      <c r="T138" s="142">
        <v>3962279.5316450698</v>
      </c>
      <c r="U138" s="142">
        <v>4674220.9400000004</v>
      </c>
      <c r="V138" s="142">
        <v>260821.528452</v>
      </c>
      <c r="W138" s="142">
        <v>4935042.4684520001</v>
      </c>
      <c r="X138" s="142">
        <v>3962279.5316450698</v>
      </c>
      <c r="Y138" s="142">
        <v>76620.324530879996</v>
      </c>
      <c r="Z138" s="142">
        <v>36038.79</v>
      </c>
      <c r="AA138" s="94">
        <v>4074938.6461759498</v>
      </c>
    </row>
    <row r="139" spans="1:27" hidden="1" x14ac:dyDescent="0.2">
      <c r="A139" s="142" t="s">
        <v>245</v>
      </c>
      <c r="B139" s="142">
        <v>222.113350508</v>
      </c>
      <c r="C139" s="142">
        <v>448</v>
      </c>
      <c r="D139" s="142">
        <v>3.8741888750000002</v>
      </c>
      <c r="E139" s="142">
        <v>0</v>
      </c>
      <c r="F139" s="142">
        <v>3</v>
      </c>
      <c r="G139" s="142">
        <v>725.875</v>
      </c>
      <c r="H139" s="142">
        <v>47.75</v>
      </c>
      <c r="I139" s="142">
        <v>0</v>
      </c>
      <c r="J139" s="142">
        <v>0</v>
      </c>
      <c r="K139" s="142">
        <v>5.3077492399999997</v>
      </c>
      <c r="L139" s="142">
        <v>867253.18724337802</v>
      </c>
      <c r="M139" s="142">
        <v>0</v>
      </c>
      <c r="N139" s="142">
        <v>0</v>
      </c>
      <c r="O139" s="142">
        <v>0</v>
      </c>
      <c r="P139" s="142">
        <v>0</v>
      </c>
      <c r="Q139" s="142">
        <v>0</v>
      </c>
      <c r="R139" s="142">
        <v>1</v>
      </c>
      <c r="S139" s="142">
        <v>131</v>
      </c>
      <c r="T139" s="142">
        <v>867384.18724337802</v>
      </c>
      <c r="U139" s="142">
        <v>541349.68000000005</v>
      </c>
      <c r="V139" s="142">
        <v>16673.570144000001</v>
      </c>
      <c r="W139" s="142">
        <v>558023.25014400005</v>
      </c>
      <c r="X139" s="142">
        <v>558023.25014400005</v>
      </c>
      <c r="Y139" s="142">
        <v>8207.8020959999994</v>
      </c>
      <c r="Z139" s="142">
        <v>4555.49</v>
      </c>
      <c r="AA139" s="94">
        <v>570786.54223999998</v>
      </c>
    </row>
    <row r="140" spans="1:27" hidden="1" x14ac:dyDescent="0.2">
      <c r="A140" s="142" t="s">
        <v>246</v>
      </c>
      <c r="B140" s="142">
        <v>147.36952517200001</v>
      </c>
      <c r="C140" s="142">
        <v>319</v>
      </c>
      <c r="D140" s="142">
        <v>6.0252435000000002</v>
      </c>
      <c r="E140" s="142">
        <v>0</v>
      </c>
      <c r="F140" s="142">
        <v>3</v>
      </c>
      <c r="G140" s="142">
        <v>250.5</v>
      </c>
      <c r="H140" s="142">
        <v>50.125</v>
      </c>
      <c r="I140" s="142">
        <v>0</v>
      </c>
      <c r="J140" s="142">
        <v>0</v>
      </c>
      <c r="K140" s="142">
        <v>4.675626233</v>
      </c>
      <c r="L140" s="142">
        <v>460912.37723386899</v>
      </c>
      <c r="M140" s="142">
        <v>0</v>
      </c>
      <c r="N140" s="142">
        <v>0</v>
      </c>
      <c r="O140" s="142">
        <v>0</v>
      </c>
      <c r="P140" s="142">
        <v>0</v>
      </c>
      <c r="Q140" s="142">
        <v>0</v>
      </c>
      <c r="R140" s="142">
        <v>1</v>
      </c>
      <c r="S140" s="142">
        <v>9513.875</v>
      </c>
      <c r="T140" s="142">
        <v>470426.25223386899</v>
      </c>
      <c r="U140" s="142">
        <v>408234.03</v>
      </c>
      <c r="V140" s="142">
        <v>5388.6891960000003</v>
      </c>
      <c r="W140" s="142">
        <v>413622.71919600002</v>
      </c>
      <c r="X140" s="142">
        <v>413622.71919600002</v>
      </c>
      <c r="Y140" s="142">
        <v>6308.5894559999997</v>
      </c>
      <c r="Z140" s="142">
        <v>3501.39</v>
      </c>
      <c r="AA140" s="94">
        <v>423432.69865199999</v>
      </c>
    </row>
    <row r="141" spans="1:27" hidden="1" x14ac:dyDescent="0.2">
      <c r="A141" s="142" t="s">
        <v>247</v>
      </c>
      <c r="B141" s="142">
        <v>425.27987652399997</v>
      </c>
      <c r="C141" s="142">
        <v>755</v>
      </c>
      <c r="D141" s="142">
        <v>5.0268717499999998</v>
      </c>
      <c r="E141" s="142">
        <v>0</v>
      </c>
      <c r="F141" s="142">
        <v>15.625</v>
      </c>
      <c r="G141" s="142">
        <v>5240</v>
      </c>
      <c r="H141" s="142">
        <v>307.5</v>
      </c>
      <c r="I141" s="142">
        <v>0</v>
      </c>
      <c r="J141" s="142">
        <v>0</v>
      </c>
      <c r="K141" s="142">
        <v>7.1244746589999997</v>
      </c>
      <c r="L141" s="142">
        <v>5335065.1749823699</v>
      </c>
      <c r="M141" s="142">
        <v>0</v>
      </c>
      <c r="N141" s="142">
        <v>0</v>
      </c>
      <c r="O141" s="142">
        <v>0</v>
      </c>
      <c r="P141" s="142">
        <v>0</v>
      </c>
      <c r="Q141" s="142">
        <v>0</v>
      </c>
      <c r="R141" s="142">
        <v>1</v>
      </c>
      <c r="S141" s="142">
        <v>0</v>
      </c>
      <c r="T141" s="142">
        <v>5335065.1749823699</v>
      </c>
      <c r="U141" s="142">
        <v>5071497.2300000004</v>
      </c>
      <c r="V141" s="142">
        <v>230245.974242</v>
      </c>
      <c r="W141" s="142">
        <v>5301743.2042420004</v>
      </c>
      <c r="X141" s="142">
        <v>5301743.2042420004</v>
      </c>
      <c r="Y141" s="142">
        <v>89189.840070239996</v>
      </c>
      <c r="Z141" s="142">
        <v>48770.54</v>
      </c>
      <c r="AA141" s="94">
        <v>5439703.5843122397</v>
      </c>
    </row>
    <row r="142" spans="1:27" hidden="1" x14ac:dyDescent="0.2">
      <c r="A142" s="142" t="s">
        <v>248</v>
      </c>
      <c r="B142" s="142">
        <v>174.18661708499999</v>
      </c>
      <c r="C142" s="142">
        <v>511</v>
      </c>
      <c r="D142" s="142">
        <v>6.2615318750000002</v>
      </c>
      <c r="E142" s="142">
        <v>0</v>
      </c>
      <c r="F142" s="142">
        <v>5.25</v>
      </c>
      <c r="G142" s="142">
        <v>506.125</v>
      </c>
      <c r="H142" s="142">
        <v>16.5</v>
      </c>
      <c r="I142" s="142">
        <v>0</v>
      </c>
      <c r="J142" s="142">
        <v>0</v>
      </c>
      <c r="K142" s="142">
        <v>5.0775621800000001</v>
      </c>
      <c r="L142" s="142">
        <v>688932.91565816395</v>
      </c>
      <c r="M142" s="142">
        <v>0</v>
      </c>
      <c r="N142" s="142">
        <v>0</v>
      </c>
      <c r="O142" s="142">
        <v>0</v>
      </c>
      <c r="P142" s="142">
        <v>0</v>
      </c>
      <c r="Q142" s="142">
        <v>0</v>
      </c>
      <c r="R142" s="142">
        <v>1</v>
      </c>
      <c r="S142" s="142">
        <v>3275</v>
      </c>
      <c r="T142" s="142">
        <v>692207.91565816395</v>
      </c>
      <c r="U142" s="142">
        <v>469296.54</v>
      </c>
      <c r="V142" s="142">
        <v>31114.360602000001</v>
      </c>
      <c r="W142" s="142">
        <v>500410.90060200001</v>
      </c>
      <c r="X142" s="142">
        <v>500410.90060200001</v>
      </c>
      <c r="Y142" s="142">
        <v>8004.1515840000002</v>
      </c>
      <c r="Z142" s="142">
        <v>4442.46</v>
      </c>
      <c r="AA142" s="94">
        <v>512857.51218600001</v>
      </c>
    </row>
    <row r="143" spans="1:27" hidden="1" x14ac:dyDescent="0.2">
      <c r="A143" s="142" t="s">
        <v>249</v>
      </c>
      <c r="B143" s="142">
        <v>1280.1849033799999</v>
      </c>
      <c r="C143" s="142">
        <v>2730</v>
      </c>
      <c r="D143" s="142">
        <v>7.518601125</v>
      </c>
      <c r="E143" s="142">
        <v>0</v>
      </c>
      <c r="F143" s="142">
        <v>3</v>
      </c>
      <c r="G143" s="142">
        <v>779.75</v>
      </c>
      <c r="H143" s="142">
        <v>20.75</v>
      </c>
      <c r="I143" s="142">
        <v>0</v>
      </c>
      <c r="J143" s="142">
        <v>0</v>
      </c>
      <c r="K143" s="142">
        <v>5.4956373349999996</v>
      </c>
      <c r="L143" s="142">
        <v>1046513.09657916</v>
      </c>
      <c r="M143" s="142">
        <v>0</v>
      </c>
      <c r="N143" s="142">
        <v>0</v>
      </c>
      <c r="O143" s="142">
        <v>0</v>
      </c>
      <c r="P143" s="142">
        <v>0</v>
      </c>
      <c r="Q143" s="142">
        <v>0</v>
      </c>
      <c r="R143" s="142">
        <v>1</v>
      </c>
      <c r="S143" s="142">
        <v>9825</v>
      </c>
      <c r="T143" s="142">
        <v>1056338.0965791601</v>
      </c>
      <c r="U143" s="142">
        <v>932555.06</v>
      </c>
      <c r="V143" s="142">
        <v>54181.448986000003</v>
      </c>
      <c r="W143" s="142">
        <v>986736.50898599997</v>
      </c>
      <c r="X143" s="142">
        <v>986736.50898599997</v>
      </c>
      <c r="Y143" s="142">
        <v>15145.648751999999</v>
      </c>
      <c r="Z143" s="142">
        <v>8406.1299999999992</v>
      </c>
      <c r="AA143" s="94">
        <v>1010288.287738</v>
      </c>
    </row>
    <row r="144" spans="1:27" hidden="1" x14ac:dyDescent="0.2">
      <c r="A144" s="142" t="s">
        <v>250</v>
      </c>
      <c r="B144" s="142">
        <v>358.79460256499999</v>
      </c>
      <c r="C144" s="142">
        <v>685</v>
      </c>
      <c r="D144" s="142">
        <v>6.620309625</v>
      </c>
      <c r="E144" s="142">
        <v>0</v>
      </c>
      <c r="F144" s="142">
        <v>6</v>
      </c>
      <c r="G144" s="142">
        <v>1691.125</v>
      </c>
      <c r="H144" s="142">
        <v>112.875</v>
      </c>
      <c r="I144" s="142">
        <v>0</v>
      </c>
      <c r="J144" s="142">
        <v>0</v>
      </c>
      <c r="K144" s="142">
        <v>6.1572904880000001</v>
      </c>
      <c r="L144" s="142">
        <v>2028135.56394078</v>
      </c>
      <c r="M144" s="142">
        <v>0</v>
      </c>
      <c r="N144" s="142">
        <v>0</v>
      </c>
      <c r="O144" s="142">
        <v>0</v>
      </c>
      <c r="P144" s="142">
        <v>0</v>
      </c>
      <c r="Q144" s="142">
        <v>0</v>
      </c>
      <c r="R144" s="142">
        <v>1</v>
      </c>
      <c r="S144" s="142">
        <v>28372.634999999998</v>
      </c>
      <c r="T144" s="142">
        <v>2056508.19894078</v>
      </c>
      <c r="U144" s="142">
        <v>2380519.08</v>
      </c>
      <c r="V144" s="142">
        <v>56418.302195999997</v>
      </c>
      <c r="W144" s="142">
        <v>2436937.3821959998</v>
      </c>
      <c r="X144" s="142">
        <v>2056508.19894078</v>
      </c>
      <c r="Y144" s="142">
        <v>42497.765962079997</v>
      </c>
      <c r="Z144" s="142">
        <v>21639.53</v>
      </c>
      <c r="AA144" s="94">
        <v>2120645.4949028599</v>
      </c>
    </row>
    <row r="145" spans="1:27" hidden="1" x14ac:dyDescent="0.2">
      <c r="A145" s="142" t="s">
        <v>251</v>
      </c>
      <c r="B145" s="142">
        <v>6.5942952149999998</v>
      </c>
      <c r="C145" s="142">
        <v>17</v>
      </c>
      <c r="D145" s="142">
        <v>4.1695262499999997</v>
      </c>
      <c r="E145" s="142">
        <v>0</v>
      </c>
      <c r="F145" s="142">
        <v>1</v>
      </c>
      <c r="G145" s="142">
        <v>64.25</v>
      </c>
      <c r="H145" s="142">
        <v>0</v>
      </c>
      <c r="I145" s="142">
        <v>0</v>
      </c>
      <c r="J145" s="142">
        <v>1</v>
      </c>
      <c r="K145" s="142">
        <v>2.8869735639999998</v>
      </c>
      <c r="L145" s="142">
        <v>77057.761117603004</v>
      </c>
      <c r="M145" s="142">
        <v>0</v>
      </c>
      <c r="N145" s="142">
        <v>0</v>
      </c>
      <c r="O145" s="142">
        <v>0</v>
      </c>
      <c r="P145" s="142">
        <v>0</v>
      </c>
      <c r="Q145" s="142">
        <v>0</v>
      </c>
      <c r="R145" s="142">
        <v>1</v>
      </c>
      <c r="S145" s="142">
        <v>0</v>
      </c>
      <c r="T145" s="142">
        <v>77057.761117603004</v>
      </c>
      <c r="U145" s="142">
        <v>74066.55</v>
      </c>
      <c r="V145" s="142">
        <v>1859.0704049999999</v>
      </c>
      <c r="W145" s="142">
        <v>75925.620404999994</v>
      </c>
      <c r="X145" s="142">
        <v>75925.620404999994</v>
      </c>
      <c r="Y145" s="142">
        <v>1421.3432812799999</v>
      </c>
      <c r="Z145" s="142">
        <v>744.22</v>
      </c>
      <c r="AA145" s="94">
        <v>78091.183686279997</v>
      </c>
    </row>
    <row r="146" spans="1:27" hidden="1" x14ac:dyDescent="0.2">
      <c r="A146" s="142" t="s">
        <v>252</v>
      </c>
      <c r="B146" s="142">
        <v>91.7</v>
      </c>
      <c r="C146" s="142">
        <v>330</v>
      </c>
      <c r="D146" s="142">
        <v>2.7674513749999998</v>
      </c>
      <c r="E146" s="142">
        <v>0</v>
      </c>
      <c r="F146" s="142">
        <v>20.625</v>
      </c>
      <c r="G146" s="142">
        <v>4207.5</v>
      </c>
      <c r="H146" s="142">
        <v>382.125</v>
      </c>
      <c r="I146" s="142">
        <v>0</v>
      </c>
      <c r="J146" s="142">
        <v>0</v>
      </c>
      <c r="K146" s="142">
        <v>6.9201163079999999</v>
      </c>
      <c r="L146" s="142">
        <v>4348986.15302213</v>
      </c>
      <c r="M146" s="142">
        <v>0</v>
      </c>
      <c r="N146" s="142">
        <v>0</v>
      </c>
      <c r="O146" s="142">
        <v>0</v>
      </c>
      <c r="P146" s="142">
        <v>0</v>
      </c>
      <c r="Q146" s="142">
        <v>0</v>
      </c>
      <c r="R146" s="142">
        <v>1</v>
      </c>
      <c r="S146" s="142">
        <v>1932.25</v>
      </c>
      <c r="T146" s="142">
        <v>4350918.40302213</v>
      </c>
      <c r="U146" s="142">
        <v>4760064.0199999996</v>
      </c>
      <c r="V146" s="142">
        <v>5712.0768239999998</v>
      </c>
      <c r="W146" s="142">
        <v>4765776.0968239997</v>
      </c>
      <c r="X146" s="142">
        <v>4350918.40302213</v>
      </c>
      <c r="Y146" s="142">
        <v>84533.725785600007</v>
      </c>
      <c r="Z146" s="142">
        <v>41890.949999999997</v>
      </c>
      <c r="AA146" s="94">
        <v>4477343.0788077302</v>
      </c>
    </row>
    <row r="147" spans="1:27" hidden="1" x14ac:dyDescent="0.2">
      <c r="A147" s="142" t="s">
        <v>253</v>
      </c>
      <c r="B147" s="142">
        <v>27.475587203</v>
      </c>
      <c r="C147" s="142">
        <v>292</v>
      </c>
      <c r="D147" s="142">
        <v>2.8372683749999998</v>
      </c>
      <c r="E147" s="142">
        <v>0</v>
      </c>
      <c r="F147" s="142">
        <v>50.375</v>
      </c>
      <c r="G147" s="142">
        <v>10692.5</v>
      </c>
      <c r="H147" s="142">
        <v>853.625</v>
      </c>
      <c r="I147" s="142">
        <v>0</v>
      </c>
      <c r="J147" s="142">
        <v>0</v>
      </c>
      <c r="K147" s="142">
        <v>8.0706225870000008</v>
      </c>
      <c r="L147" s="142">
        <v>13741892.7119697</v>
      </c>
      <c r="M147" s="142">
        <v>0</v>
      </c>
      <c r="N147" s="142">
        <v>0</v>
      </c>
      <c r="O147" s="142">
        <v>0</v>
      </c>
      <c r="P147" s="142">
        <v>0</v>
      </c>
      <c r="Q147" s="142">
        <v>0</v>
      </c>
      <c r="R147" s="142">
        <v>1</v>
      </c>
      <c r="S147" s="142">
        <v>21419.81</v>
      </c>
      <c r="T147" s="142">
        <v>13763312.5219697</v>
      </c>
      <c r="U147" s="142">
        <v>10574596.109999999</v>
      </c>
      <c r="V147" s="142">
        <v>470569.52689500002</v>
      </c>
      <c r="W147" s="142">
        <v>11045165.636894999</v>
      </c>
      <c r="X147" s="142">
        <v>11045165.636894999</v>
      </c>
      <c r="Y147" s="142">
        <v>170680.50091872099</v>
      </c>
      <c r="Z147" s="142">
        <v>80280.509999999995</v>
      </c>
      <c r="AA147" s="94">
        <v>11296126.6478137</v>
      </c>
    </row>
    <row r="148" spans="1:27" hidden="1" x14ac:dyDescent="0.2">
      <c r="A148" s="142" t="s">
        <v>254</v>
      </c>
      <c r="B148" s="142">
        <v>243.690018135</v>
      </c>
      <c r="C148" s="142">
        <v>486</v>
      </c>
      <c r="D148" s="142">
        <v>7.1486416249999998</v>
      </c>
      <c r="E148" s="142">
        <v>0</v>
      </c>
      <c r="F148" s="142">
        <v>3</v>
      </c>
      <c r="G148" s="142">
        <v>956.25</v>
      </c>
      <c r="H148" s="142">
        <v>14.125</v>
      </c>
      <c r="I148" s="142">
        <v>0</v>
      </c>
      <c r="J148" s="142">
        <v>0</v>
      </c>
      <c r="K148" s="142">
        <v>5.502555825</v>
      </c>
      <c r="L148" s="142">
        <v>1053778.4903321699</v>
      </c>
      <c r="M148" s="142">
        <v>0</v>
      </c>
      <c r="N148" s="142">
        <v>0</v>
      </c>
      <c r="O148" s="142">
        <v>0</v>
      </c>
      <c r="P148" s="142">
        <v>0</v>
      </c>
      <c r="Q148" s="142">
        <v>0</v>
      </c>
      <c r="R148" s="142">
        <v>1</v>
      </c>
      <c r="S148" s="142">
        <v>8916.5149999999994</v>
      </c>
      <c r="T148" s="142">
        <v>1062695.0053321701</v>
      </c>
      <c r="U148" s="142">
        <v>1131490.72</v>
      </c>
      <c r="V148" s="142">
        <v>64042.374752000003</v>
      </c>
      <c r="W148" s="142">
        <v>1195533.0947519999</v>
      </c>
      <c r="X148" s="142">
        <v>1062695.0053321701</v>
      </c>
      <c r="Y148" s="142">
        <v>18497.873471999999</v>
      </c>
      <c r="Z148" s="142">
        <v>10266.68</v>
      </c>
      <c r="AA148" s="94">
        <v>1091459.55880417</v>
      </c>
    </row>
    <row r="149" spans="1:27" hidden="1" x14ac:dyDescent="0.2">
      <c r="A149" s="142" t="s">
        <v>255</v>
      </c>
      <c r="B149" s="142">
        <v>31.8</v>
      </c>
      <c r="C149" s="142">
        <v>82</v>
      </c>
      <c r="D149" s="142">
        <v>3.3094937500000001</v>
      </c>
      <c r="E149" s="142">
        <v>0</v>
      </c>
      <c r="F149" s="142">
        <v>5</v>
      </c>
      <c r="G149" s="142">
        <v>376.75</v>
      </c>
      <c r="H149" s="142">
        <v>14.5</v>
      </c>
      <c r="I149" s="142">
        <v>0</v>
      </c>
      <c r="J149" s="142">
        <v>0</v>
      </c>
      <c r="K149" s="142">
        <v>4.662201348</v>
      </c>
      <c r="L149" s="142">
        <v>454766.03101807798</v>
      </c>
      <c r="M149" s="142">
        <v>0</v>
      </c>
      <c r="N149" s="142">
        <v>0</v>
      </c>
      <c r="O149" s="142">
        <v>0</v>
      </c>
      <c r="P149" s="142">
        <v>0</v>
      </c>
      <c r="Q149" s="142">
        <v>0</v>
      </c>
      <c r="R149" s="142">
        <v>1</v>
      </c>
      <c r="S149" s="142">
        <v>20750.400000000001</v>
      </c>
      <c r="T149" s="142">
        <v>475516.431018078</v>
      </c>
      <c r="U149" s="142">
        <v>391812.9</v>
      </c>
      <c r="V149" s="142">
        <v>18376.025010000001</v>
      </c>
      <c r="W149" s="142">
        <v>410188.92501000001</v>
      </c>
      <c r="X149" s="142">
        <v>410188.92501000001</v>
      </c>
      <c r="Y149" s="142">
        <v>6480.2050559999998</v>
      </c>
      <c r="Z149" s="142">
        <v>3596.64</v>
      </c>
      <c r="AA149" s="94">
        <v>420265.770066</v>
      </c>
    </row>
    <row r="150" spans="1:27" hidden="1" x14ac:dyDescent="0.2">
      <c r="A150" s="142" t="s">
        <v>256</v>
      </c>
      <c r="B150" s="142">
        <v>254.89368356099999</v>
      </c>
      <c r="C150" s="142">
        <v>582</v>
      </c>
      <c r="D150" s="142">
        <v>6.2622493749999997</v>
      </c>
      <c r="E150" s="142">
        <v>0</v>
      </c>
      <c r="F150" s="142">
        <v>2</v>
      </c>
      <c r="G150" s="142">
        <v>276</v>
      </c>
      <c r="H150" s="142">
        <v>0</v>
      </c>
      <c r="I150" s="142">
        <v>0</v>
      </c>
      <c r="J150" s="142">
        <v>0</v>
      </c>
      <c r="K150" s="142">
        <v>4.310372439</v>
      </c>
      <c r="L150" s="142">
        <v>319882.63420600898</v>
      </c>
      <c r="M150" s="142">
        <v>0</v>
      </c>
      <c r="N150" s="142">
        <v>0</v>
      </c>
      <c r="O150" s="142">
        <v>0</v>
      </c>
      <c r="P150" s="142">
        <v>0</v>
      </c>
      <c r="Q150" s="142">
        <v>0</v>
      </c>
      <c r="R150" s="142">
        <v>1</v>
      </c>
      <c r="S150" s="142">
        <v>0</v>
      </c>
      <c r="T150" s="142">
        <v>319882.63420600898</v>
      </c>
      <c r="U150" s="142">
        <v>296535.73</v>
      </c>
      <c r="V150" s="142">
        <v>1453.025077</v>
      </c>
      <c r="W150" s="142">
        <v>297988.75507700001</v>
      </c>
      <c r="X150" s="142">
        <v>297988.75507700001</v>
      </c>
      <c r="Y150" s="142">
        <v>5976.7992960000001</v>
      </c>
      <c r="Z150" s="142">
        <v>3317.24</v>
      </c>
      <c r="AA150" s="94">
        <v>307282.79437299998</v>
      </c>
    </row>
    <row r="151" spans="1:27" hidden="1" x14ac:dyDescent="0.2">
      <c r="A151" s="142" t="s">
        <v>257</v>
      </c>
      <c r="B151" s="142">
        <v>401.92337483300003</v>
      </c>
      <c r="C151" s="142">
        <v>769</v>
      </c>
      <c r="D151" s="142">
        <v>2.5150233750000002</v>
      </c>
      <c r="E151" s="142">
        <v>0</v>
      </c>
      <c r="F151" s="142">
        <v>1</v>
      </c>
      <c r="G151" s="142">
        <v>144.875</v>
      </c>
      <c r="H151" s="142">
        <v>2.25</v>
      </c>
      <c r="I151" s="142">
        <v>1</v>
      </c>
      <c r="J151" s="142">
        <v>0</v>
      </c>
      <c r="K151" s="142">
        <v>3.858844538</v>
      </c>
      <c r="L151" s="142">
        <v>203654.770475987</v>
      </c>
      <c r="M151" s="142">
        <v>0</v>
      </c>
      <c r="N151" s="142">
        <v>0</v>
      </c>
      <c r="O151" s="142">
        <v>0</v>
      </c>
      <c r="P151" s="142">
        <v>0</v>
      </c>
      <c r="Q151" s="142">
        <v>0</v>
      </c>
      <c r="R151" s="142">
        <v>1</v>
      </c>
      <c r="S151" s="142">
        <v>0</v>
      </c>
      <c r="T151" s="142">
        <v>203654.770475987</v>
      </c>
      <c r="U151" s="142">
        <v>164178.13</v>
      </c>
      <c r="V151" s="142">
        <v>18207.354617000001</v>
      </c>
      <c r="W151" s="142">
        <v>182385.48461700001</v>
      </c>
      <c r="X151" s="142">
        <v>182385.48461700001</v>
      </c>
      <c r="Y151" s="142">
        <v>2327.107536</v>
      </c>
      <c r="Z151" s="142">
        <v>1291.5899999999999</v>
      </c>
      <c r="AA151" s="94">
        <v>186004.182153</v>
      </c>
    </row>
    <row r="152" spans="1:27" hidden="1" x14ac:dyDescent="0.2">
      <c r="A152" s="142" t="s">
        <v>258</v>
      </c>
      <c r="B152" s="142">
        <v>200.549763308</v>
      </c>
      <c r="C152" s="142">
        <v>503</v>
      </c>
      <c r="D152" s="142">
        <v>9.4336217500000004</v>
      </c>
      <c r="E152" s="142">
        <v>0</v>
      </c>
      <c r="F152" s="142">
        <v>3</v>
      </c>
      <c r="G152" s="142">
        <v>684</v>
      </c>
      <c r="H152" s="142">
        <v>0.875</v>
      </c>
      <c r="I152" s="142">
        <v>0</v>
      </c>
      <c r="J152" s="142">
        <v>0</v>
      </c>
      <c r="K152" s="142">
        <v>5.1294925239999998</v>
      </c>
      <c r="L152" s="142">
        <v>725654.67302692798</v>
      </c>
      <c r="M152" s="142">
        <v>0</v>
      </c>
      <c r="N152" s="142">
        <v>0</v>
      </c>
      <c r="O152" s="142">
        <v>0</v>
      </c>
      <c r="P152" s="142">
        <v>0</v>
      </c>
      <c r="Q152" s="142">
        <v>0</v>
      </c>
      <c r="R152" s="142">
        <v>1</v>
      </c>
      <c r="S152" s="142">
        <v>0</v>
      </c>
      <c r="T152" s="142">
        <v>725654.67302692798</v>
      </c>
      <c r="U152" s="142">
        <v>887792.35</v>
      </c>
      <c r="V152" s="142">
        <v>12517.872135</v>
      </c>
      <c r="W152" s="142">
        <v>900310.22213500005</v>
      </c>
      <c r="X152" s="142">
        <v>725654.67302692798</v>
      </c>
      <c r="Y152" s="142">
        <v>18635.628791232</v>
      </c>
      <c r="Z152" s="142">
        <v>0</v>
      </c>
      <c r="AA152" s="94">
        <v>744290.30181815999</v>
      </c>
    </row>
    <row r="153" spans="1:27" hidden="1" x14ac:dyDescent="0.2">
      <c r="A153" s="142" t="s">
        <v>259</v>
      </c>
      <c r="B153" s="142">
        <v>71.378840304999997</v>
      </c>
      <c r="C153" s="142">
        <v>204</v>
      </c>
      <c r="D153" s="142">
        <v>4.4443012499999996</v>
      </c>
      <c r="E153" s="142">
        <v>0</v>
      </c>
      <c r="F153" s="142">
        <v>4</v>
      </c>
      <c r="G153" s="142">
        <v>1180.875</v>
      </c>
      <c r="H153" s="142">
        <v>42.5</v>
      </c>
      <c r="I153" s="142">
        <v>0</v>
      </c>
      <c r="J153" s="142">
        <v>0</v>
      </c>
      <c r="K153" s="142">
        <v>5.6114265640000003</v>
      </c>
      <c r="L153" s="142">
        <v>1174982.20909439</v>
      </c>
      <c r="M153" s="142">
        <v>0</v>
      </c>
      <c r="N153" s="142">
        <v>0</v>
      </c>
      <c r="O153" s="142">
        <v>0</v>
      </c>
      <c r="P153" s="142">
        <v>0</v>
      </c>
      <c r="Q153" s="142">
        <v>0</v>
      </c>
      <c r="R153" s="142">
        <v>1</v>
      </c>
      <c r="S153" s="142">
        <v>0</v>
      </c>
      <c r="T153" s="142">
        <v>1174982.20909439</v>
      </c>
      <c r="U153" s="142">
        <v>1130113.26</v>
      </c>
      <c r="V153" s="142">
        <v>43622.371835999998</v>
      </c>
      <c r="W153" s="142">
        <v>1173735.6318359999</v>
      </c>
      <c r="X153" s="142">
        <v>1173735.6318359999</v>
      </c>
      <c r="Y153" s="142">
        <v>29181.749650012</v>
      </c>
      <c r="Z153" s="142">
        <v>0</v>
      </c>
      <c r="AA153" s="94">
        <v>1202917.38148601</v>
      </c>
    </row>
    <row r="154" spans="1:27" hidden="1" x14ac:dyDescent="0.2">
      <c r="A154" s="142" t="s">
        <v>260</v>
      </c>
      <c r="B154" s="142">
        <v>72.351763449000003</v>
      </c>
      <c r="C154" s="142">
        <v>166</v>
      </c>
      <c r="D154" s="142">
        <v>3.2246671249999999</v>
      </c>
      <c r="E154" s="142">
        <v>0</v>
      </c>
      <c r="F154" s="142">
        <v>5</v>
      </c>
      <c r="G154" s="142">
        <v>1925.625</v>
      </c>
      <c r="H154" s="142">
        <v>146</v>
      </c>
      <c r="I154" s="142">
        <v>0</v>
      </c>
      <c r="J154" s="142">
        <v>0</v>
      </c>
      <c r="K154" s="142">
        <v>6.0423936620000003</v>
      </c>
      <c r="L154" s="142">
        <v>1807997.90593323</v>
      </c>
      <c r="M154" s="142">
        <v>0</v>
      </c>
      <c r="N154" s="142">
        <v>0</v>
      </c>
      <c r="O154" s="142">
        <v>0</v>
      </c>
      <c r="P154" s="142">
        <v>0</v>
      </c>
      <c r="Q154" s="142">
        <v>0</v>
      </c>
      <c r="R154" s="142">
        <v>1</v>
      </c>
      <c r="S154" s="142">
        <v>16375</v>
      </c>
      <c r="T154" s="142">
        <v>1824372.90593323</v>
      </c>
      <c r="U154" s="142">
        <v>1450593.63</v>
      </c>
      <c r="V154" s="142">
        <v>27561.278969999999</v>
      </c>
      <c r="W154" s="142">
        <v>1478154.90897</v>
      </c>
      <c r="X154" s="142">
        <v>1478154.90897</v>
      </c>
      <c r="Y154" s="142">
        <v>23376.97362624</v>
      </c>
      <c r="Z154" s="142">
        <v>12240.26</v>
      </c>
      <c r="AA154" s="94">
        <v>1513772.1425962399</v>
      </c>
    </row>
    <row r="155" spans="1:27" hidden="1" x14ac:dyDescent="0.2">
      <c r="A155" s="142" t="s">
        <v>261</v>
      </c>
      <c r="B155" s="142">
        <v>97.955792677999995</v>
      </c>
      <c r="C155" s="142">
        <v>296</v>
      </c>
      <c r="D155" s="142">
        <v>5.7256217500000002</v>
      </c>
      <c r="E155" s="142">
        <v>0</v>
      </c>
      <c r="F155" s="142">
        <v>4.75</v>
      </c>
      <c r="G155" s="142">
        <v>574.875</v>
      </c>
      <c r="H155" s="142">
        <v>40.875</v>
      </c>
      <c r="I155" s="142">
        <v>0</v>
      </c>
      <c r="J155" s="142">
        <v>0</v>
      </c>
      <c r="K155" s="142">
        <v>5.2059178509999997</v>
      </c>
      <c r="L155" s="142">
        <v>783287.31656973402</v>
      </c>
      <c r="M155" s="142">
        <v>0</v>
      </c>
      <c r="N155" s="142">
        <v>0</v>
      </c>
      <c r="O155" s="142">
        <v>0</v>
      </c>
      <c r="P155" s="142">
        <v>0</v>
      </c>
      <c r="Q155" s="142">
        <v>0</v>
      </c>
      <c r="R155" s="142">
        <v>1</v>
      </c>
      <c r="S155" s="142">
        <v>0</v>
      </c>
      <c r="T155" s="142">
        <v>783287.31656973402</v>
      </c>
      <c r="U155" s="142">
        <v>685008.4</v>
      </c>
      <c r="V155" s="142">
        <v>16371.70076</v>
      </c>
      <c r="W155" s="142">
        <v>701380.10075999994</v>
      </c>
      <c r="X155" s="142">
        <v>701380.10075999994</v>
      </c>
      <c r="Y155" s="142">
        <v>12166.401936</v>
      </c>
      <c r="Z155" s="142">
        <v>6752.59</v>
      </c>
      <c r="AA155" s="94">
        <v>720299.09269600001</v>
      </c>
    </row>
    <row r="156" spans="1:27" hidden="1" x14ac:dyDescent="0.2">
      <c r="A156" s="142" t="s">
        <v>262</v>
      </c>
      <c r="B156" s="142">
        <v>592.69764755100005</v>
      </c>
      <c r="C156" s="142">
        <v>852</v>
      </c>
      <c r="D156" s="142">
        <v>12.74555825</v>
      </c>
      <c r="E156" s="142">
        <v>0</v>
      </c>
      <c r="F156" s="142">
        <v>8</v>
      </c>
      <c r="G156" s="142">
        <v>1567.625</v>
      </c>
      <c r="H156" s="142">
        <v>44</v>
      </c>
      <c r="I156" s="142">
        <v>0</v>
      </c>
      <c r="J156" s="142">
        <v>0</v>
      </c>
      <c r="K156" s="142">
        <v>6.316208295</v>
      </c>
      <c r="L156" s="142">
        <v>2377464.8655317202</v>
      </c>
      <c r="M156" s="142">
        <v>0</v>
      </c>
      <c r="N156" s="142">
        <v>0</v>
      </c>
      <c r="O156" s="142">
        <v>0</v>
      </c>
      <c r="P156" s="142">
        <v>0</v>
      </c>
      <c r="Q156" s="142">
        <v>0</v>
      </c>
      <c r="R156" s="142">
        <v>1</v>
      </c>
      <c r="S156" s="142">
        <v>0</v>
      </c>
      <c r="T156" s="142">
        <v>2377464.8655317202</v>
      </c>
      <c r="U156" s="142">
        <v>1899159.78</v>
      </c>
      <c r="V156" s="142">
        <v>30006.724524000001</v>
      </c>
      <c r="W156" s="142">
        <v>1929166.504524</v>
      </c>
      <c r="X156" s="142">
        <v>1929166.504524</v>
      </c>
      <c r="Y156" s="142">
        <v>34224.727056000003</v>
      </c>
      <c r="Z156" s="142">
        <v>18995.39</v>
      </c>
      <c r="AA156" s="94">
        <v>1982386.62158</v>
      </c>
    </row>
    <row r="157" spans="1:27" hidden="1" x14ac:dyDescent="0.2">
      <c r="A157" s="142" t="s">
        <v>263</v>
      </c>
      <c r="B157" s="142">
        <v>97.98</v>
      </c>
      <c r="C157" s="142">
        <v>477</v>
      </c>
      <c r="D157" s="142">
        <v>4.4622254999999997</v>
      </c>
      <c r="E157" s="142">
        <v>0</v>
      </c>
      <c r="F157" s="142">
        <v>11.625</v>
      </c>
      <c r="G157" s="142">
        <v>3681.625</v>
      </c>
      <c r="H157" s="142">
        <v>234.25</v>
      </c>
      <c r="I157" s="142">
        <v>0</v>
      </c>
      <c r="J157" s="142">
        <v>0</v>
      </c>
      <c r="K157" s="142">
        <v>6.7038096190000003</v>
      </c>
      <c r="L157" s="142">
        <v>3503057.15839419</v>
      </c>
      <c r="M157" s="142">
        <v>0</v>
      </c>
      <c r="N157" s="142">
        <v>0</v>
      </c>
      <c r="O157" s="142">
        <v>0</v>
      </c>
      <c r="P157" s="142">
        <v>0</v>
      </c>
      <c r="Q157" s="142">
        <v>0</v>
      </c>
      <c r="R157" s="142">
        <v>1</v>
      </c>
      <c r="S157" s="142">
        <v>0</v>
      </c>
      <c r="T157" s="142">
        <v>3503057.15839419</v>
      </c>
      <c r="U157" s="142">
        <v>4933027.75</v>
      </c>
      <c r="V157" s="142">
        <v>191894.77947499999</v>
      </c>
      <c r="W157" s="142">
        <v>5124922.5294749998</v>
      </c>
      <c r="X157" s="142">
        <v>3503057.15839419</v>
      </c>
      <c r="Y157" s="142">
        <v>87590.7716736</v>
      </c>
      <c r="Z157" s="142">
        <v>41198.800000000003</v>
      </c>
      <c r="AA157" s="94">
        <v>3631846.73006779</v>
      </c>
    </row>
    <row r="158" spans="1:27" hidden="1" x14ac:dyDescent="0.2">
      <c r="A158" s="142" t="s">
        <v>264</v>
      </c>
      <c r="B158" s="142">
        <v>157.19999999999999</v>
      </c>
      <c r="C158" s="142">
        <v>492</v>
      </c>
      <c r="D158" s="142">
        <v>6.4696897499999997</v>
      </c>
      <c r="E158" s="142">
        <v>0</v>
      </c>
      <c r="F158" s="142">
        <v>5</v>
      </c>
      <c r="G158" s="142">
        <v>2310.75</v>
      </c>
      <c r="H158" s="142">
        <v>118.875</v>
      </c>
      <c r="I158" s="142">
        <v>0</v>
      </c>
      <c r="J158" s="142">
        <v>0</v>
      </c>
      <c r="K158" s="142">
        <v>6.3134445369999996</v>
      </c>
      <c r="L158" s="142">
        <v>2370903.1981897699</v>
      </c>
      <c r="M158" s="142">
        <v>0</v>
      </c>
      <c r="N158" s="142">
        <v>0</v>
      </c>
      <c r="O158" s="142">
        <v>0</v>
      </c>
      <c r="P158" s="142">
        <v>0</v>
      </c>
      <c r="Q158" s="142">
        <v>0</v>
      </c>
      <c r="R158" s="142">
        <v>1</v>
      </c>
      <c r="S158" s="142">
        <v>49125</v>
      </c>
      <c r="T158" s="142">
        <v>2420028.1981897699</v>
      </c>
      <c r="U158" s="142">
        <v>2170207.2799999998</v>
      </c>
      <c r="V158" s="142">
        <v>54038.161271999998</v>
      </c>
      <c r="W158" s="142">
        <v>2224245.4412719999</v>
      </c>
      <c r="X158" s="142">
        <v>2224245.4412719999</v>
      </c>
      <c r="Y158" s="142">
        <v>43521.350046719999</v>
      </c>
      <c r="Z158" s="142">
        <v>21567.14</v>
      </c>
      <c r="AA158" s="94">
        <v>2289333.9313187199</v>
      </c>
    </row>
    <row r="159" spans="1:27" hidden="1" x14ac:dyDescent="0.2">
      <c r="A159" s="142" t="s">
        <v>265</v>
      </c>
      <c r="B159" s="142">
        <v>122.004645338</v>
      </c>
      <c r="C159" s="142">
        <v>208</v>
      </c>
      <c r="D159" s="142">
        <v>9.6731291250000009</v>
      </c>
      <c r="E159" s="142">
        <v>0</v>
      </c>
      <c r="F159" s="142">
        <v>1</v>
      </c>
      <c r="G159" s="142">
        <v>93.125</v>
      </c>
      <c r="H159" s="142">
        <v>0</v>
      </c>
      <c r="I159" s="142">
        <v>0</v>
      </c>
      <c r="J159" s="142">
        <v>0</v>
      </c>
      <c r="K159" s="142">
        <v>3.6838213400000002</v>
      </c>
      <c r="L159" s="142">
        <v>170955.46105794999</v>
      </c>
      <c r="M159" s="142">
        <v>0</v>
      </c>
      <c r="N159" s="142">
        <v>15231.918942050001</v>
      </c>
      <c r="O159" s="142">
        <v>0</v>
      </c>
      <c r="P159" s="142">
        <v>0</v>
      </c>
      <c r="Q159" s="142">
        <v>0</v>
      </c>
      <c r="R159" s="142">
        <v>1</v>
      </c>
      <c r="S159" s="142">
        <v>0</v>
      </c>
      <c r="T159" s="142">
        <v>186187.38</v>
      </c>
      <c r="U159" s="142">
        <v>186187.38</v>
      </c>
      <c r="V159" s="142">
        <v>13237.922718</v>
      </c>
      <c r="W159" s="142">
        <v>199425.30271799999</v>
      </c>
      <c r="X159" s="142">
        <v>186187.38</v>
      </c>
      <c r="Y159" s="142">
        <v>3638.25072</v>
      </c>
      <c r="Z159" s="142">
        <v>2019.3</v>
      </c>
      <c r="AA159" s="94">
        <v>191844.93072</v>
      </c>
    </row>
    <row r="160" spans="1:27" hidden="1" x14ac:dyDescent="0.2">
      <c r="A160" s="142" t="s">
        <v>266</v>
      </c>
      <c r="B160" s="142">
        <v>71.800803746</v>
      </c>
      <c r="C160" s="142">
        <v>540</v>
      </c>
      <c r="D160" s="142">
        <v>3.136326875</v>
      </c>
      <c r="E160" s="142">
        <v>0</v>
      </c>
      <c r="F160" s="142">
        <v>31.625</v>
      </c>
      <c r="G160" s="142">
        <v>10213.25</v>
      </c>
      <c r="H160" s="142">
        <v>690.25</v>
      </c>
      <c r="I160" s="142">
        <v>0</v>
      </c>
      <c r="J160" s="142">
        <v>0</v>
      </c>
      <c r="K160" s="142">
        <v>7.7654409400000004</v>
      </c>
      <c r="L160" s="142">
        <v>10127630.5065377</v>
      </c>
      <c r="M160" s="142">
        <v>0</v>
      </c>
      <c r="N160" s="142">
        <v>0</v>
      </c>
      <c r="O160" s="142">
        <v>0</v>
      </c>
      <c r="P160" s="142">
        <v>0</v>
      </c>
      <c r="Q160" s="142">
        <v>0</v>
      </c>
      <c r="R160" s="142">
        <v>1</v>
      </c>
      <c r="S160" s="142">
        <v>9825</v>
      </c>
      <c r="T160" s="142">
        <v>10137455.5065377</v>
      </c>
      <c r="U160" s="142">
        <v>10338409.439999999</v>
      </c>
      <c r="V160" s="142">
        <v>289475.46432000003</v>
      </c>
      <c r="W160" s="142">
        <v>10627884.90432</v>
      </c>
      <c r="X160" s="142">
        <v>10137455.5065377</v>
      </c>
      <c r="Y160" s="142">
        <v>182818.03711080001</v>
      </c>
      <c r="Z160" s="142">
        <v>99968.05</v>
      </c>
      <c r="AA160" s="94">
        <v>10420241.593648501</v>
      </c>
    </row>
    <row r="161" spans="1:27" hidden="1" x14ac:dyDescent="0.2">
      <c r="A161" s="142" t="s">
        <v>267</v>
      </c>
      <c r="B161" s="142">
        <v>228.753786203</v>
      </c>
      <c r="C161" s="142">
        <v>571</v>
      </c>
      <c r="D161" s="142">
        <v>8.7698354999999992</v>
      </c>
      <c r="E161" s="142">
        <v>0</v>
      </c>
      <c r="F161" s="142">
        <v>1</v>
      </c>
      <c r="G161" s="142">
        <v>177.625</v>
      </c>
      <c r="H161" s="142">
        <v>0</v>
      </c>
      <c r="I161" s="142">
        <v>0</v>
      </c>
      <c r="J161" s="142">
        <v>0</v>
      </c>
      <c r="K161" s="142">
        <v>4.1021668619999998</v>
      </c>
      <c r="L161" s="142">
        <v>259757.52068512901</v>
      </c>
      <c r="M161" s="142">
        <v>0</v>
      </c>
      <c r="N161" s="142">
        <v>80763.399314871</v>
      </c>
      <c r="O161" s="142">
        <v>0</v>
      </c>
      <c r="P161" s="142">
        <v>0</v>
      </c>
      <c r="Q161" s="142">
        <v>0</v>
      </c>
      <c r="R161" s="142">
        <v>1</v>
      </c>
      <c r="S161" s="142">
        <v>0</v>
      </c>
      <c r="T161" s="142">
        <v>340520.92</v>
      </c>
      <c r="U161" s="142">
        <v>340520.92</v>
      </c>
      <c r="V161" s="142">
        <v>7559.5644240000001</v>
      </c>
      <c r="W161" s="142">
        <v>348080.48442400002</v>
      </c>
      <c r="X161" s="142">
        <v>340520.92</v>
      </c>
      <c r="Y161" s="142">
        <v>7230.7372800000003</v>
      </c>
      <c r="Z161" s="142">
        <v>4013.2</v>
      </c>
      <c r="AA161" s="94">
        <v>351764.85728</v>
      </c>
    </row>
    <row r="162" spans="1:27" hidden="1" x14ac:dyDescent="0.2">
      <c r="A162" s="142" t="s">
        <v>268</v>
      </c>
      <c r="B162" s="142">
        <v>58.861800109000001</v>
      </c>
      <c r="C162" s="142">
        <v>677</v>
      </c>
      <c r="D162" s="142">
        <v>3.2365507500000001</v>
      </c>
      <c r="E162" s="142">
        <v>0</v>
      </c>
      <c r="F162" s="142">
        <v>40.375</v>
      </c>
      <c r="G162" s="142">
        <v>16581</v>
      </c>
      <c r="H162" s="142">
        <v>1410.125</v>
      </c>
      <c r="I162" s="142">
        <v>0</v>
      </c>
      <c r="J162" s="142">
        <v>0</v>
      </c>
      <c r="K162" s="142">
        <v>8.3092960720000004</v>
      </c>
      <c r="L162" s="142">
        <v>17446211.4180809</v>
      </c>
      <c r="M162" s="142">
        <v>0</v>
      </c>
      <c r="N162" s="142">
        <v>0</v>
      </c>
      <c r="O162" s="142">
        <v>0</v>
      </c>
      <c r="P162" s="142">
        <v>0</v>
      </c>
      <c r="Q162" s="142">
        <v>0</v>
      </c>
      <c r="R162" s="142">
        <v>1</v>
      </c>
      <c r="S162" s="142">
        <v>65500</v>
      </c>
      <c r="T162" s="142">
        <v>17511711.4180809</v>
      </c>
      <c r="U162" s="142">
        <v>12792146.6399999</v>
      </c>
      <c r="V162" s="142">
        <v>452841.991056</v>
      </c>
      <c r="W162" s="142">
        <v>13244988.631055901</v>
      </c>
      <c r="X162" s="142">
        <v>13244988.631055901</v>
      </c>
      <c r="Y162" s="142">
        <v>220086.66429983999</v>
      </c>
      <c r="Z162" s="142">
        <v>103518.97</v>
      </c>
      <c r="AA162" s="94">
        <v>13568594.265355799</v>
      </c>
    </row>
    <row r="163" spans="1:27" hidden="1" x14ac:dyDescent="0.2">
      <c r="A163" s="142" t="s">
        <v>269</v>
      </c>
      <c r="B163" s="142">
        <v>58.458339318999997</v>
      </c>
      <c r="C163" s="142">
        <v>329</v>
      </c>
      <c r="D163" s="142">
        <v>3.242294625</v>
      </c>
      <c r="E163" s="142">
        <v>0</v>
      </c>
      <c r="F163" s="142">
        <v>9</v>
      </c>
      <c r="G163" s="142">
        <v>3244.5</v>
      </c>
      <c r="H163" s="142">
        <v>425.875</v>
      </c>
      <c r="I163" s="142">
        <v>0</v>
      </c>
      <c r="J163" s="142">
        <v>0</v>
      </c>
      <c r="K163" s="142">
        <v>6.5696934169999999</v>
      </c>
      <c r="L163" s="142">
        <v>3063382.9946042299</v>
      </c>
      <c r="M163" s="142">
        <v>0</v>
      </c>
      <c r="N163" s="142">
        <v>0</v>
      </c>
      <c r="O163" s="142">
        <v>0</v>
      </c>
      <c r="P163" s="142">
        <v>0</v>
      </c>
      <c r="Q163" s="142">
        <v>0</v>
      </c>
      <c r="R163" s="142">
        <v>1</v>
      </c>
      <c r="S163" s="142">
        <v>22925</v>
      </c>
      <c r="T163" s="142">
        <v>3086307.9946042299</v>
      </c>
      <c r="U163" s="142">
        <v>3642639.65</v>
      </c>
      <c r="V163" s="142">
        <v>96894.214689999993</v>
      </c>
      <c r="W163" s="142">
        <v>3739533.8646900002</v>
      </c>
      <c r="X163" s="142">
        <v>3086307.9946042299</v>
      </c>
      <c r="Y163" s="142">
        <v>59520.866496000002</v>
      </c>
      <c r="Z163" s="142">
        <v>29495.75</v>
      </c>
      <c r="AA163" s="94">
        <v>3175324.6111002299</v>
      </c>
    </row>
    <row r="164" spans="1:27" hidden="1" x14ac:dyDescent="0.2">
      <c r="A164" s="142" t="s">
        <v>270</v>
      </c>
      <c r="B164" s="142">
        <v>125.344265288</v>
      </c>
      <c r="C164" s="142">
        <v>175</v>
      </c>
      <c r="D164" s="142">
        <v>6.2000876250000001</v>
      </c>
      <c r="E164" s="142">
        <v>0</v>
      </c>
      <c r="F164" s="142">
        <v>3</v>
      </c>
      <c r="G164" s="142">
        <v>141.875</v>
      </c>
      <c r="H164" s="142">
        <v>0</v>
      </c>
      <c r="I164" s="142">
        <v>0</v>
      </c>
      <c r="J164" s="142">
        <v>0</v>
      </c>
      <c r="K164" s="142">
        <v>3.8492978930000001</v>
      </c>
      <c r="L164" s="142">
        <v>201719.80162558699</v>
      </c>
      <c r="M164" s="142">
        <v>0</v>
      </c>
      <c r="N164" s="142">
        <v>152717.618374413</v>
      </c>
      <c r="O164" s="142">
        <v>0</v>
      </c>
      <c r="P164" s="142">
        <v>0</v>
      </c>
      <c r="Q164" s="142">
        <v>0</v>
      </c>
      <c r="R164" s="142">
        <v>1</v>
      </c>
      <c r="S164" s="142">
        <v>0</v>
      </c>
      <c r="T164" s="142">
        <v>354437.42</v>
      </c>
      <c r="U164" s="142">
        <v>354437.42</v>
      </c>
      <c r="V164" s="142">
        <v>15099.034092</v>
      </c>
      <c r="W164" s="142">
        <v>369536.45409200003</v>
      </c>
      <c r="X164" s="142">
        <v>354437.42</v>
      </c>
      <c r="Y164" s="142">
        <v>6397.8295680000001</v>
      </c>
      <c r="Z164" s="142">
        <v>3550.92</v>
      </c>
      <c r="AA164" s="94">
        <v>364386.16956800001</v>
      </c>
    </row>
    <row r="165" spans="1:27" hidden="1" x14ac:dyDescent="0.2">
      <c r="A165" s="142" t="s">
        <v>271</v>
      </c>
      <c r="B165" s="142">
        <v>111.165419546</v>
      </c>
      <c r="C165" s="142">
        <v>202</v>
      </c>
      <c r="D165" s="142">
        <v>4.5051275000000004</v>
      </c>
      <c r="E165" s="142">
        <v>0</v>
      </c>
      <c r="F165" s="142">
        <v>2.75</v>
      </c>
      <c r="G165" s="142">
        <v>147.25</v>
      </c>
      <c r="H165" s="142">
        <v>7.875</v>
      </c>
      <c r="I165" s="142">
        <v>0</v>
      </c>
      <c r="J165" s="142">
        <v>0</v>
      </c>
      <c r="K165" s="142">
        <v>4.0410131150000002</v>
      </c>
      <c r="L165" s="142">
        <v>244348.341500107</v>
      </c>
      <c r="M165" s="142">
        <v>0</v>
      </c>
      <c r="N165" s="142">
        <v>0</v>
      </c>
      <c r="O165" s="142">
        <v>0</v>
      </c>
      <c r="P165" s="142">
        <v>0</v>
      </c>
      <c r="Q165" s="142">
        <v>0</v>
      </c>
      <c r="R165" s="142">
        <v>1</v>
      </c>
      <c r="S165" s="142">
        <v>3178.06</v>
      </c>
      <c r="T165" s="142">
        <v>247526.40150010699</v>
      </c>
      <c r="U165" s="142">
        <v>202440.66</v>
      </c>
      <c r="V165" s="142">
        <v>9494.4669539999995</v>
      </c>
      <c r="W165" s="142">
        <v>211935.12695400001</v>
      </c>
      <c r="X165" s="142">
        <v>211935.12695400001</v>
      </c>
      <c r="Y165" s="142">
        <v>3807.5781120000001</v>
      </c>
      <c r="Z165" s="142">
        <v>2113.2800000000002</v>
      </c>
      <c r="AA165" s="94">
        <v>217855.98506599999</v>
      </c>
    </row>
    <row r="166" spans="1:27" hidden="1" x14ac:dyDescent="0.2">
      <c r="A166" s="142" t="s">
        <v>272</v>
      </c>
      <c r="B166" s="142">
        <v>135.32832025499999</v>
      </c>
      <c r="C166" s="142">
        <v>505</v>
      </c>
      <c r="D166" s="142">
        <v>7.3903988749999998</v>
      </c>
      <c r="E166" s="142">
        <v>0</v>
      </c>
      <c r="F166" s="142">
        <v>5</v>
      </c>
      <c r="G166" s="142">
        <v>994.625</v>
      </c>
      <c r="H166" s="142">
        <v>79.5</v>
      </c>
      <c r="I166" s="142">
        <v>0</v>
      </c>
      <c r="J166" s="142">
        <v>0</v>
      </c>
      <c r="K166" s="142">
        <v>5.7362843640000003</v>
      </c>
      <c r="L166" s="142">
        <v>1331239.9567688301</v>
      </c>
      <c r="M166" s="142">
        <v>0</v>
      </c>
      <c r="N166" s="142">
        <v>0</v>
      </c>
      <c r="O166" s="142">
        <v>0</v>
      </c>
      <c r="P166" s="142">
        <v>0</v>
      </c>
      <c r="Q166" s="142">
        <v>0</v>
      </c>
      <c r="R166" s="142">
        <v>1</v>
      </c>
      <c r="S166" s="142">
        <v>196.5</v>
      </c>
      <c r="T166" s="142">
        <v>1331436.4567688301</v>
      </c>
      <c r="U166" s="142">
        <v>1133340.23</v>
      </c>
      <c r="V166" s="142">
        <v>49640.302073999999</v>
      </c>
      <c r="W166" s="142">
        <v>1182980.532074</v>
      </c>
      <c r="X166" s="142">
        <v>1182980.532074</v>
      </c>
      <c r="Y166" s="142">
        <v>20927.950368000002</v>
      </c>
      <c r="Z166" s="142">
        <v>11615.42</v>
      </c>
      <c r="AA166" s="94">
        <v>1215523.9024420001</v>
      </c>
    </row>
    <row r="167" spans="1:27" hidden="1" x14ac:dyDescent="0.2">
      <c r="A167" s="142" t="s">
        <v>273</v>
      </c>
      <c r="B167" s="142">
        <v>150.977983913</v>
      </c>
      <c r="C167" s="142">
        <v>379</v>
      </c>
      <c r="D167" s="142">
        <v>3.8979064999999999</v>
      </c>
      <c r="E167" s="142">
        <v>0</v>
      </c>
      <c r="F167" s="142">
        <v>2</v>
      </c>
      <c r="G167" s="142">
        <v>567.875</v>
      </c>
      <c r="H167" s="142">
        <v>23.75</v>
      </c>
      <c r="I167" s="142">
        <v>0</v>
      </c>
      <c r="J167" s="142">
        <v>0</v>
      </c>
      <c r="K167" s="142">
        <v>5.0342116350000001</v>
      </c>
      <c r="L167" s="142">
        <v>659705.38956242602</v>
      </c>
      <c r="M167" s="142">
        <v>0</v>
      </c>
      <c r="N167" s="142">
        <v>0</v>
      </c>
      <c r="O167" s="142">
        <v>0</v>
      </c>
      <c r="P167" s="142">
        <v>0</v>
      </c>
      <c r="Q167" s="142">
        <v>0</v>
      </c>
      <c r="R167" s="142">
        <v>1</v>
      </c>
      <c r="S167" s="142">
        <v>0</v>
      </c>
      <c r="T167" s="142">
        <v>659705.38956242602</v>
      </c>
      <c r="U167" s="142">
        <v>488110.94</v>
      </c>
      <c r="V167" s="142">
        <v>10055.085364</v>
      </c>
      <c r="W167" s="142">
        <v>498166.025364</v>
      </c>
      <c r="X167" s="142">
        <v>498166.025364</v>
      </c>
      <c r="Y167" s="142">
        <v>7926.3525120000004</v>
      </c>
      <c r="Z167" s="142">
        <v>4399.28</v>
      </c>
      <c r="AA167" s="94">
        <v>510491.65787599998</v>
      </c>
    </row>
    <row r="168" spans="1:27" hidden="1" x14ac:dyDescent="0.2">
      <c r="A168" s="142" t="s">
        <v>274</v>
      </c>
      <c r="B168" s="142">
        <v>597.41203331500003</v>
      </c>
      <c r="C168" s="142">
        <v>663</v>
      </c>
      <c r="D168" s="142">
        <v>11.531340999999999</v>
      </c>
      <c r="E168" s="142">
        <v>0</v>
      </c>
      <c r="F168" s="142">
        <v>2</v>
      </c>
      <c r="G168" s="142">
        <v>116</v>
      </c>
      <c r="H168" s="142">
        <v>13.75</v>
      </c>
      <c r="I168" s="142">
        <v>0</v>
      </c>
      <c r="J168" s="142">
        <v>0</v>
      </c>
      <c r="K168" s="142">
        <v>4.3007908180000003</v>
      </c>
      <c r="L168" s="142">
        <v>316832.27691219299</v>
      </c>
      <c r="M168" s="142">
        <v>0</v>
      </c>
      <c r="N168" s="142">
        <v>55334.348087806997</v>
      </c>
      <c r="O168" s="142">
        <v>0</v>
      </c>
      <c r="P168" s="142">
        <v>0</v>
      </c>
      <c r="Q168" s="142">
        <v>0</v>
      </c>
      <c r="R168" s="142">
        <v>1</v>
      </c>
      <c r="S168" s="142">
        <v>1283.145</v>
      </c>
      <c r="T168" s="142">
        <v>373449.77</v>
      </c>
      <c r="U168" s="142">
        <v>373449.77</v>
      </c>
      <c r="V168" s="142">
        <v>7618.3753079999997</v>
      </c>
      <c r="W168" s="142">
        <v>381068.14530799998</v>
      </c>
      <c r="X168" s="142">
        <v>373449.77</v>
      </c>
      <c r="Y168" s="142">
        <v>6233.6735260799996</v>
      </c>
      <c r="Z168" s="142">
        <v>3408.68</v>
      </c>
      <c r="AA168" s="94">
        <v>383092.12352607999</v>
      </c>
    </row>
    <row r="169" spans="1:27" hidden="1" x14ac:dyDescent="0.2">
      <c r="A169" s="142" t="s">
        <v>275</v>
      </c>
      <c r="B169" s="142">
        <v>550.86151064499995</v>
      </c>
      <c r="C169" s="142">
        <v>855</v>
      </c>
      <c r="D169" s="142">
        <v>5.1577576250000003</v>
      </c>
      <c r="E169" s="142">
        <v>0</v>
      </c>
      <c r="F169" s="142">
        <v>3</v>
      </c>
      <c r="G169" s="142">
        <v>674.25</v>
      </c>
      <c r="H169" s="142">
        <v>17.25</v>
      </c>
      <c r="I169" s="142">
        <v>0</v>
      </c>
      <c r="J169" s="142">
        <v>0</v>
      </c>
      <c r="K169" s="142">
        <v>5.2409536259999996</v>
      </c>
      <c r="L169" s="142">
        <v>811216.80314039497</v>
      </c>
      <c r="M169" s="142">
        <v>0</v>
      </c>
      <c r="N169" s="142">
        <v>0</v>
      </c>
      <c r="O169" s="142">
        <v>0</v>
      </c>
      <c r="P169" s="142">
        <v>0</v>
      </c>
      <c r="Q169" s="142">
        <v>0</v>
      </c>
      <c r="R169" s="142">
        <v>1</v>
      </c>
      <c r="S169" s="142">
        <v>0</v>
      </c>
      <c r="T169" s="142">
        <v>811216.80314039497</v>
      </c>
      <c r="U169" s="142">
        <v>760414.5</v>
      </c>
      <c r="V169" s="142">
        <v>6007.2745500000001</v>
      </c>
      <c r="W169" s="142">
        <v>766421.77454999997</v>
      </c>
      <c r="X169" s="142">
        <v>766421.77454999997</v>
      </c>
      <c r="Y169" s="142">
        <v>12836.846879999999</v>
      </c>
      <c r="Z169" s="142">
        <v>7124.7</v>
      </c>
      <c r="AA169" s="94">
        <v>786383.32143000001</v>
      </c>
    </row>
    <row r="170" spans="1:27" hidden="1" x14ac:dyDescent="0.2">
      <c r="A170" s="142" t="s">
        <v>276</v>
      </c>
      <c r="B170" s="142">
        <v>77.085021499000007</v>
      </c>
      <c r="C170" s="142">
        <v>457</v>
      </c>
      <c r="D170" s="142">
        <v>3.340327125</v>
      </c>
      <c r="E170" s="142">
        <v>0</v>
      </c>
      <c r="F170" s="142">
        <v>27.625</v>
      </c>
      <c r="G170" s="142">
        <v>4639.375</v>
      </c>
      <c r="H170" s="142">
        <v>467.125</v>
      </c>
      <c r="I170" s="142">
        <v>0</v>
      </c>
      <c r="J170" s="142">
        <v>0</v>
      </c>
      <c r="K170" s="142">
        <v>7.1390790869999998</v>
      </c>
      <c r="L170" s="142">
        <v>5413552.4852074701</v>
      </c>
      <c r="M170" s="142">
        <v>0</v>
      </c>
      <c r="N170" s="142">
        <v>0</v>
      </c>
      <c r="O170" s="142">
        <v>0</v>
      </c>
      <c r="P170" s="142">
        <v>0</v>
      </c>
      <c r="Q170" s="142">
        <v>0</v>
      </c>
      <c r="R170" s="142">
        <v>1</v>
      </c>
      <c r="S170" s="142">
        <v>16859.7</v>
      </c>
      <c r="T170" s="142">
        <v>5430412.1852074703</v>
      </c>
      <c r="U170" s="142">
        <v>5756529.1099999901</v>
      </c>
      <c r="V170" s="142">
        <v>157153.244703</v>
      </c>
      <c r="W170" s="142">
        <v>5913682.3547029896</v>
      </c>
      <c r="X170" s="142">
        <v>5430412.1852074703</v>
      </c>
      <c r="Y170" s="142">
        <v>88299.658511999995</v>
      </c>
      <c r="Z170" s="142">
        <v>49008.03</v>
      </c>
      <c r="AA170" s="94">
        <v>5567719.8737194696</v>
      </c>
    </row>
    <row r="171" spans="1:27" hidden="1" x14ac:dyDescent="0.2">
      <c r="A171" s="142" t="s">
        <v>277</v>
      </c>
      <c r="B171" s="142">
        <v>370.94542582499997</v>
      </c>
      <c r="C171" s="142">
        <v>746</v>
      </c>
      <c r="D171" s="142">
        <v>4.0303346250000001</v>
      </c>
      <c r="E171" s="142">
        <v>0</v>
      </c>
      <c r="F171" s="142">
        <v>3</v>
      </c>
      <c r="G171" s="142">
        <v>1037.625</v>
      </c>
      <c r="H171" s="142">
        <v>115.625</v>
      </c>
      <c r="I171" s="142">
        <v>0</v>
      </c>
      <c r="J171" s="142">
        <v>0</v>
      </c>
      <c r="K171" s="142">
        <v>5.6752688390000001</v>
      </c>
      <c r="L171" s="142">
        <v>1252442.04448362</v>
      </c>
      <c r="M171" s="142">
        <v>0</v>
      </c>
      <c r="N171" s="142">
        <v>0</v>
      </c>
      <c r="O171" s="142">
        <v>0</v>
      </c>
      <c r="P171" s="142">
        <v>0</v>
      </c>
      <c r="Q171" s="142">
        <v>0</v>
      </c>
      <c r="R171" s="142">
        <v>1</v>
      </c>
      <c r="S171" s="142">
        <v>0</v>
      </c>
      <c r="T171" s="142">
        <v>1252442.04448362</v>
      </c>
      <c r="U171" s="142">
        <v>1019061.22</v>
      </c>
      <c r="V171" s="142">
        <v>35361.424334000003</v>
      </c>
      <c r="W171" s="142">
        <v>1054422.6443340001</v>
      </c>
      <c r="X171" s="142">
        <v>1054422.6443340001</v>
      </c>
      <c r="Y171" s="142">
        <v>16873.245792000002</v>
      </c>
      <c r="Z171" s="142">
        <v>9364.98</v>
      </c>
      <c r="AA171" s="94">
        <v>1080660.8701259999</v>
      </c>
    </row>
    <row r="172" spans="1:27" hidden="1" x14ac:dyDescent="0.2">
      <c r="A172" s="142" t="s">
        <v>278</v>
      </c>
      <c r="B172" s="142">
        <v>168.52443131000001</v>
      </c>
      <c r="C172" s="142">
        <v>461</v>
      </c>
      <c r="D172" s="142">
        <v>5.0230503750000004</v>
      </c>
      <c r="E172" s="142">
        <v>0</v>
      </c>
      <c r="F172" s="142">
        <v>3</v>
      </c>
      <c r="G172" s="142">
        <v>498.5</v>
      </c>
      <c r="H172" s="142">
        <v>17.625</v>
      </c>
      <c r="I172" s="142">
        <v>0</v>
      </c>
      <c r="J172" s="142">
        <v>0</v>
      </c>
      <c r="K172" s="142">
        <v>4.9837008379999999</v>
      </c>
      <c r="L172" s="142">
        <v>627210.71864631597</v>
      </c>
      <c r="M172" s="142">
        <v>0</v>
      </c>
      <c r="N172" s="142">
        <v>0</v>
      </c>
      <c r="O172" s="142">
        <v>0</v>
      </c>
      <c r="P172" s="142">
        <v>0</v>
      </c>
      <c r="Q172" s="142">
        <v>0</v>
      </c>
      <c r="R172" s="142">
        <v>1</v>
      </c>
      <c r="S172" s="142">
        <v>0</v>
      </c>
      <c r="T172" s="142">
        <v>627210.71864631597</v>
      </c>
      <c r="U172" s="142">
        <v>869031.81</v>
      </c>
      <c r="V172" s="142">
        <v>33631.531046999997</v>
      </c>
      <c r="W172" s="142">
        <v>902663.34104700002</v>
      </c>
      <c r="X172" s="142">
        <v>627210.71864631597</v>
      </c>
      <c r="Y172" s="142">
        <v>16147.883856</v>
      </c>
      <c r="Z172" s="142">
        <v>8962.39</v>
      </c>
      <c r="AA172" s="94">
        <v>652320.99250231602</v>
      </c>
    </row>
    <row r="173" spans="1:27" hidden="1" x14ac:dyDescent="0.2">
      <c r="A173" s="142" t="s">
        <v>279</v>
      </c>
      <c r="B173" s="142">
        <v>41.157030986999999</v>
      </c>
      <c r="C173" s="142">
        <v>114</v>
      </c>
      <c r="D173" s="142">
        <v>9.6802168749999993</v>
      </c>
      <c r="E173" s="142">
        <v>0</v>
      </c>
      <c r="F173" s="142">
        <v>3</v>
      </c>
      <c r="G173" s="142">
        <v>71.375</v>
      </c>
      <c r="H173" s="142">
        <v>0</v>
      </c>
      <c r="I173" s="142">
        <v>1</v>
      </c>
      <c r="J173" s="142">
        <v>0</v>
      </c>
      <c r="K173" s="142">
        <v>3.4930499350000002</v>
      </c>
      <c r="L173" s="142">
        <v>141264.166038998</v>
      </c>
      <c r="M173" s="142">
        <v>0</v>
      </c>
      <c r="N173" s="142">
        <v>0</v>
      </c>
      <c r="O173" s="142">
        <v>0</v>
      </c>
      <c r="P173" s="142">
        <v>0</v>
      </c>
      <c r="Q173" s="142">
        <v>0</v>
      </c>
      <c r="R173" s="142">
        <v>1</v>
      </c>
      <c r="S173" s="142">
        <v>0</v>
      </c>
      <c r="T173" s="142">
        <v>141264.166038998</v>
      </c>
      <c r="U173" s="142">
        <v>107391.41</v>
      </c>
      <c r="V173" s="142">
        <v>7517.3986999999997</v>
      </c>
      <c r="W173" s="142">
        <v>114908.80869999999</v>
      </c>
      <c r="X173" s="142">
        <v>114908.80869999999</v>
      </c>
      <c r="Y173" s="142">
        <v>1622.3394719999999</v>
      </c>
      <c r="Z173" s="142">
        <v>900.43</v>
      </c>
      <c r="AA173" s="94">
        <v>117431.57817199999</v>
      </c>
    </row>
    <row r="174" spans="1:27" hidden="1" x14ac:dyDescent="0.2">
      <c r="A174" s="142" t="s">
        <v>280</v>
      </c>
      <c r="B174" s="142">
        <v>71.738917995999998</v>
      </c>
      <c r="C174" s="142">
        <v>300</v>
      </c>
      <c r="D174" s="142">
        <v>4.6780904999999997</v>
      </c>
      <c r="E174" s="142">
        <v>0</v>
      </c>
      <c r="F174" s="142">
        <v>3</v>
      </c>
      <c r="G174" s="142">
        <v>113.25</v>
      </c>
      <c r="H174" s="142">
        <v>6</v>
      </c>
      <c r="I174" s="142">
        <v>0</v>
      </c>
      <c r="J174" s="142">
        <v>0</v>
      </c>
      <c r="K174" s="142">
        <v>3.8317056460000001</v>
      </c>
      <c r="L174" s="142">
        <v>198202.12960672</v>
      </c>
      <c r="M174" s="142">
        <v>0</v>
      </c>
      <c r="N174" s="142">
        <v>26460.160393279999</v>
      </c>
      <c r="O174" s="142">
        <v>0</v>
      </c>
      <c r="P174" s="142">
        <v>0</v>
      </c>
      <c r="Q174" s="142">
        <v>0</v>
      </c>
      <c r="R174" s="142">
        <v>1</v>
      </c>
      <c r="S174" s="142">
        <v>0</v>
      </c>
      <c r="T174" s="142">
        <v>224662.29</v>
      </c>
      <c r="U174" s="142">
        <v>224662.29</v>
      </c>
      <c r="V174" s="142">
        <v>23477.209305</v>
      </c>
      <c r="W174" s="142">
        <v>248139.499305</v>
      </c>
      <c r="X174" s="142">
        <v>224662.29</v>
      </c>
      <c r="Y174" s="142">
        <v>2798.5699123200002</v>
      </c>
      <c r="Z174" s="142">
        <v>1386.84</v>
      </c>
      <c r="AA174" s="94">
        <v>228847.69991232001</v>
      </c>
    </row>
    <row r="175" spans="1:27" hidden="1" x14ac:dyDescent="0.2">
      <c r="A175" s="142" t="s">
        <v>281</v>
      </c>
      <c r="B175" s="142">
        <v>5.7319412830000003</v>
      </c>
      <c r="C175" s="142">
        <v>21</v>
      </c>
      <c r="D175" s="142">
        <v>1.351725625</v>
      </c>
      <c r="E175" s="142">
        <v>0</v>
      </c>
      <c r="F175" s="142">
        <v>1</v>
      </c>
      <c r="G175" s="142">
        <v>58.125</v>
      </c>
      <c r="H175" s="142">
        <v>0</v>
      </c>
      <c r="I175" s="142">
        <v>0</v>
      </c>
      <c r="J175" s="142">
        <v>1</v>
      </c>
      <c r="K175" s="142">
        <v>2.694778044</v>
      </c>
      <c r="L175" s="142">
        <v>63583.866374947</v>
      </c>
      <c r="M175" s="142">
        <v>0</v>
      </c>
      <c r="N175" s="142">
        <v>0</v>
      </c>
      <c r="O175" s="142">
        <v>0</v>
      </c>
      <c r="P175" s="142">
        <v>0</v>
      </c>
      <c r="Q175" s="142">
        <v>0</v>
      </c>
      <c r="R175" s="142">
        <v>1</v>
      </c>
      <c r="S175" s="142">
        <v>0</v>
      </c>
      <c r="T175" s="142">
        <v>63583.866374947</v>
      </c>
      <c r="U175" s="142">
        <v>36212.65</v>
      </c>
      <c r="V175" s="142">
        <v>4323.7904099999996</v>
      </c>
      <c r="W175" s="142">
        <v>40536.440410000003</v>
      </c>
      <c r="X175" s="142">
        <v>40536.440410000003</v>
      </c>
      <c r="Y175" s="142">
        <v>693.32702400000005</v>
      </c>
      <c r="Z175" s="142">
        <v>384.81</v>
      </c>
      <c r="AA175" s="94">
        <v>41614.577433999999</v>
      </c>
    </row>
    <row r="176" spans="1:27" hidden="1" x14ac:dyDescent="0.2">
      <c r="A176" s="142" t="s">
        <v>282</v>
      </c>
      <c r="B176" s="142">
        <v>97.843175055000003</v>
      </c>
      <c r="C176" s="142">
        <v>192</v>
      </c>
      <c r="D176" s="142">
        <v>7.4801393750000003</v>
      </c>
      <c r="E176" s="142">
        <v>0</v>
      </c>
      <c r="F176" s="142">
        <v>2</v>
      </c>
      <c r="G176" s="142">
        <v>70.75</v>
      </c>
      <c r="H176" s="142">
        <v>0</v>
      </c>
      <c r="I176" s="142">
        <v>1</v>
      </c>
      <c r="J176" s="142">
        <v>0</v>
      </c>
      <c r="K176" s="142">
        <v>3.415144207</v>
      </c>
      <c r="L176" s="142">
        <v>130676.647021079</v>
      </c>
      <c r="M176" s="142">
        <v>153198.55297892101</v>
      </c>
      <c r="N176" s="142">
        <v>0</v>
      </c>
      <c r="O176" s="142">
        <v>0</v>
      </c>
      <c r="P176" s="142">
        <v>0</v>
      </c>
      <c r="Q176" s="142">
        <v>0</v>
      </c>
      <c r="R176" s="142">
        <v>1</v>
      </c>
      <c r="S176" s="142">
        <v>0</v>
      </c>
      <c r="T176" s="142">
        <v>283875.20000000001</v>
      </c>
      <c r="U176" s="142">
        <v>283875.20000000001</v>
      </c>
      <c r="V176" s="142">
        <v>14846.67296</v>
      </c>
      <c r="W176" s="142">
        <v>298721.87296000001</v>
      </c>
      <c r="X176" s="142">
        <v>283875.20000000001</v>
      </c>
      <c r="Y176" s="142">
        <v>4910.4943679999997</v>
      </c>
      <c r="Z176" s="142">
        <v>2725.42</v>
      </c>
      <c r="AA176" s="94">
        <v>291511.11436800001</v>
      </c>
    </row>
    <row r="177" spans="1:27" hidden="1" x14ac:dyDescent="0.2">
      <c r="A177" s="142" t="s">
        <v>283</v>
      </c>
      <c r="B177" s="142">
        <v>34.526584663999998</v>
      </c>
      <c r="C177" s="142">
        <v>75</v>
      </c>
      <c r="D177" s="142">
        <v>6.7351257499999999</v>
      </c>
      <c r="E177" s="142">
        <v>0</v>
      </c>
      <c r="F177" s="142">
        <v>4</v>
      </c>
      <c r="G177" s="142">
        <v>271.125</v>
      </c>
      <c r="H177" s="142">
        <v>1.25</v>
      </c>
      <c r="I177" s="142">
        <v>1</v>
      </c>
      <c r="J177" s="142">
        <v>0</v>
      </c>
      <c r="K177" s="142">
        <v>4.3560041959999998</v>
      </c>
      <c r="L177" s="142">
        <v>334817.60360104602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2">
        <v>1</v>
      </c>
      <c r="S177" s="142">
        <v>0</v>
      </c>
      <c r="T177" s="142">
        <v>334817.60360104602</v>
      </c>
      <c r="U177" s="142">
        <v>259554.25</v>
      </c>
      <c r="V177" s="142">
        <v>26111.15755</v>
      </c>
      <c r="W177" s="142">
        <v>285665.40755</v>
      </c>
      <c r="X177" s="142">
        <v>285665.40755</v>
      </c>
      <c r="Y177" s="142">
        <v>3970.04088</v>
      </c>
      <c r="Z177" s="142">
        <v>2203.4499999999998</v>
      </c>
      <c r="AA177" s="94">
        <v>291838.89843</v>
      </c>
    </row>
    <row r="178" spans="1:27" hidden="1" x14ac:dyDescent="0.2">
      <c r="A178" s="142" t="s">
        <v>284</v>
      </c>
      <c r="B178" s="142">
        <v>256.24398086399998</v>
      </c>
      <c r="C178" s="142">
        <v>533</v>
      </c>
      <c r="D178" s="142">
        <v>5.5215601249999997</v>
      </c>
      <c r="E178" s="142">
        <v>0</v>
      </c>
      <c r="F178" s="142">
        <v>1</v>
      </c>
      <c r="G178" s="142">
        <v>211.5</v>
      </c>
      <c r="H178" s="142">
        <v>0</v>
      </c>
      <c r="I178" s="142">
        <v>0</v>
      </c>
      <c r="J178" s="142">
        <v>0</v>
      </c>
      <c r="K178" s="142">
        <v>4.085155179</v>
      </c>
      <c r="L178" s="142">
        <v>255375.98238714301</v>
      </c>
      <c r="M178" s="142">
        <v>0</v>
      </c>
      <c r="N178" s="142">
        <v>0</v>
      </c>
      <c r="O178" s="142">
        <v>0</v>
      </c>
      <c r="P178" s="142">
        <v>0</v>
      </c>
      <c r="Q178" s="142">
        <v>0</v>
      </c>
      <c r="R178" s="142">
        <v>1</v>
      </c>
      <c r="S178" s="142">
        <v>0</v>
      </c>
      <c r="T178" s="142">
        <v>255375.98238714301</v>
      </c>
      <c r="U178" s="142">
        <v>231925.92</v>
      </c>
      <c r="V178" s="142">
        <v>7723.1331360000004</v>
      </c>
      <c r="W178" s="142">
        <v>239649.053136</v>
      </c>
      <c r="X178" s="142">
        <v>239649.053136</v>
      </c>
      <c r="Y178" s="142">
        <v>4510.0579680000001</v>
      </c>
      <c r="Z178" s="142">
        <v>2503.17</v>
      </c>
      <c r="AA178" s="94">
        <v>246662.28110399999</v>
      </c>
    </row>
    <row r="179" spans="1:27" hidden="1" x14ac:dyDescent="0.2">
      <c r="A179" s="142" t="s">
        <v>285</v>
      </c>
      <c r="B179" s="142">
        <v>45.295788715999997</v>
      </c>
      <c r="C179" s="142">
        <v>140</v>
      </c>
      <c r="D179" s="142">
        <v>4.4259186250000004</v>
      </c>
      <c r="E179" s="142">
        <v>0</v>
      </c>
      <c r="F179" s="142">
        <v>5.625</v>
      </c>
      <c r="G179" s="142">
        <v>2380.125</v>
      </c>
      <c r="H179" s="142">
        <v>143.375</v>
      </c>
      <c r="I179" s="142">
        <v>0</v>
      </c>
      <c r="J179" s="142">
        <v>0</v>
      </c>
      <c r="K179" s="142">
        <v>6.2231220839999999</v>
      </c>
      <c r="L179" s="142">
        <v>2166143.77813097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2">
        <v>1</v>
      </c>
      <c r="S179" s="142">
        <v>982.5</v>
      </c>
      <c r="T179" s="142">
        <v>2167126.27813097</v>
      </c>
      <c r="U179" s="142">
        <v>1987099.35</v>
      </c>
      <c r="V179" s="142">
        <v>51465.873164999997</v>
      </c>
      <c r="W179" s="142">
        <v>2038565.2231650001</v>
      </c>
      <c r="X179" s="142">
        <v>2038565.2231650001</v>
      </c>
      <c r="Y179" s="142">
        <v>40178.415451200002</v>
      </c>
      <c r="Z179" s="142">
        <v>21037.55</v>
      </c>
      <c r="AA179" s="94">
        <v>2099781.1886161999</v>
      </c>
    </row>
    <row r="180" spans="1:27" hidden="1" x14ac:dyDescent="0.2">
      <c r="A180" s="142" t="s">
        <v>286</v>
      </c>
      <c r="B180" s="142">
        <v>291.31738015399998</v>
      </c>
      <c r="C180" s="142">
        <v>390</v>
      </c>
      <c r="D180" s="142">
        <v>4.375094625</v>
      </c>
      <c r="E180" s="142">
        <v>0</v>
      </c>
      <c r="F180" s="142">
        <v>10.625</v>
      </c>
      <c r="G180" s="142">
        <v>2348.5</v>
      </c>
      <c r="H180" s="142">
        <v>294.625</v>
      </c>
      <c r="I180" s="142">
        <v>0</v>
      </c>
      <c r="J180" s="142">
        <v>0</v>
      </c>
      <c r="K180" s="142">
        <v>6.4563215749999996</v>
      </c>
      <c r="L180" s="142">
        <v>2735045.3510910198</v>
      </c>
      <c r="M180" s="142">
        <v>0</v>
      </c>
      <c r="N180" s="142">
        <v>0</v>
      </c>
      <c r="O180" s="142">
        <v>0</v>
      </c>
      <c r="P180" s="142">
        <v>0</v>
      </c>
      <c r="Q180" s="142">
        <v>0</v>
      </c>
      <c r="R180" s="142">
        <v>1</v>
      </c>
      <c r="S180" s="142">
        <v>22925</v>
      </c>
      <c r="T180" s="142">
        <v>2757970.3510910198</v>
      </c>
      <c r="U180" s="142">
        <v>2674852.7599999998</v>
      </c>
      <c r="V180" s="142">
        <v>171458.06191600001</v>
      </c>
      <c r="W180" s="142">
        <v>2846310.821916</v>
      </c>
      <c r="X180" s="142">
        <v>2757970.3510910198</v>
      </c>
      <c r="Y180" s="142">
        <v>54171.036192</v>
      </c>
      <c r="Z180" s="142">
        <v>30065.98</v>
      </c>
      <c r="AA180" s="94">
        <v>2842207.3672830202</v>
      </c>
    </row>
    <row r="181" spans="1:27" hidden="1" x14ac:dyDescent="0.2">
      <c r="A181" s="142" t="s">
        <v>287</v>
      </c>
      <c r="B181" s="142">
        <v>77.217532813999995</v>
      </c>
      <c r="C181" s="142">
        <v>66</v>
      </c>
      <c r="D181" s="142">
        <v>6.0875219999999999</v>
      </c>
      <c r="E181" s="142">
        <v>0</v>
      </c>
      <c r="F181" s="142">
        <v>2</v>
      </c>
      <c r="G181" s="142">
        <v>63.75</v>
      </c>
      <c r="H181" s="142">
        <v>0</v>
      </c>
      <c r="I181" s="142">
        <v>0</v>
      </c>
      <c r="J181" s="142">
        <v>1</v>
      </c>
      <c r="K181" s="142">
        <v>3.08739505</v>
      </c>
      <c r="L181" s="142">
        <v>94158.240010510999</v>
      </c>
      <c r="M181" s="142">
        <v>0</v>
      </c>
      <c r="N181" s="142">
        <v>0</v>
      </c>
      <c r="O181" s="142">
        <v>0</v>
      </c>
      <c r="P181" s="142">
        <v>0</v>
      </c>
      <c r="Q181" s="142">
        <v>0</v>
      </c>
      <c r="R181" s="142">
        <v>1</v>
      </c>
      <c r="S181" s="142">
        <v>0</v>
      </c>
      <c r="T181" s="142">
        <v>94158.240010510999</v>
      </c>
      <c r="U181" s="142">
        <v>69995.06</v>
      </c>
      <c r="V181" s="142">
        <v>10919.229359999999</v>
      </c>
      <c r="W181" s="142">
        <v>80914.289359999995</v>
      </c>
      <c r="X181" s="142">
        <v>80914.289359999995</v>
      </c>
      <c r="Y181" s="142">
        <v>995.37048000000004</v>
      </c>
      <c r="Z181" s="142">
        <v>552.45000000000005</v>
      </c>
      <c r="AA181" s="94">
        <v>82462.109840000005</v>
      </c>
    </row>
    <row r="182" spans="1:27" hidden="1" x14ac:dyDescent="0.2">
      <c r="A182" s="142" t="s">
        <v>288</v>
      </c>
      <c r="B182" s="142">
        <v>293.54836808599998</v>
      </c>
      <c r="C182" s="142">
        <v>911</v>
      </c>
      <c r="D182" s="142">
        <v>4.2185986250000003</v>
      </c>
      <c r="E182" s="142">
        <v>0</v>
      </c>
      <c r="F182" s="142">
        <v>25</v>
      </c>
      <c r="G182" s="142">
        <v>8203.5</v>
      </c>
      <c r="H182" s="142">
        <v>997.25</v>
      </c>
      <c r="I182" s="142">
        <v>0</v>
      </c>
      <c r="J182" s="142">
        <v>0</v>
      </c>
      <c r="K182" s="142">
        <v>7.6603399320000003</v>
      </c>
      <c r="L182" s="142">
        <v>9117233.1402845401</v>
      </c>
      <c r="M182" s="142">
        <v>0</v>
      </c>
      <c r="N182" s="142">
        <v>0</v>
      </c>
      <c r="O182" s="142">
        <v>0</v>
      </c>
      <c r="P182" s="142">
        <v>0</v>
      </c>
      <c r="Q182" s="142">
        <v>0</v>
      </c>
      <c r="R182" s="142">
        <v>1</v>
      </c>
      <c r="S182" s="142">
        <v>18682.564999999999</v>
      </c>
      <c r="T182" s="142">
        <v>9135915.7052845396</v>
      </c>
      <c r="U182" s="142">
        <v>10776555.51</v>
      </c>
      <c r="V182" s="142">
        <v>356703.98738100001</v>
      </c>
      <c r="W182" s="142">
        <v>11133259.497381</v>
      </c>
      <c r="X182" s="142">
        <v>9135915.7052845396</v>
      </c>
      <c r="Y182" s="142">
        <v>187282.96017599999</v>
      </c>
      <c r="Z182" s="142">
        <v>103945.69</v>
      </c>
      <c r="AA182" s="94">
        <v>9427144.3554605395</v>
      </c>
    </row>
    <row r="183" spans="1:27" hidden="1" x14ac:dyDescent="0.2">
      <c r="A183" s="142" t="s">
        <v>289</v>
      </c>
      <c r="B183" s="142">
        <v>82.642875081</v>
      </c>
      <c r="C183" s="142">
        <v>122</v>
      </c>
      <c r="D183" s="142">
        <v>3.6301320000000001</v>
      </c>
      <c r="E183" s="142">
        <v>0</v>
      </c>
      <c r="F183" s="142">
        <v>1</v>
      </c>
      <c r="G183" s="142">
        <v>126.75</v>
      </c>
      <c r="H183" s="142">
        <v>0</v>
      </c>
      <c r="I183" s="142">
        <v>0</v>
      </c>
      <c r="J183" s="142">
        <v>0</v>
      </c>
      <c r="K183" s="142">
        <v>3.6141012159999999</v>
      </c>
      <c r="L183" s="142">
        <v>159442.43325011799</v>
      </c>
      <c r="M183" s="142">
        <v>0</v>
      </c>
      <c r="N183" s="142">
        <v>70987.906749881993</v>
      </c>
      <c r="O183" s="142">
        <v>0</v>
      </c>
      <c r="P183" s="142">
        <v>0</v>
      </c>
      <c r="Q183" s="142">
        <v>0</v>
      </c>
      <c r="R183" s="142">
        <v>1</v>
      </c>
      <c r="S183" s="142">
        <v>0</v>
      </c>
      <c r="T183" s="142">
        <v>230430.34</v>
      </c>
      <c r="U183" s="142">
        <v>230430.34</v>
      </c>
      <c r="V183" s="142">
        <v>19863.095308</v>
      </c>
      <c r="W183" s="142">
        <v>250293.43530799999</v>
      </c>
      <c r="X183" s="142">
        <v>230430.34</v>
      </c>
      <c r="Y183" s="142">
        <v>4274.3725439999998</v>
      </c>
      <c r="Z183" s="142">
        <v>2372.36</v>
      </c>
      <c r="AA183" s="94">
        <v>237077.072544</v>
      </c>
    </row>
    <row r="184" spans="1:27" hidden="1" x14ac:dyDescent="0.2">
      <c r="A184" s="142" t="s">
        <v>290</v>
      </c>
      <c r="B184" s="142">
        <v>196.66465799100001</v>
      </c>
      <c r="C184" s="142">
        <v>70</v>
      </c>
      <c r="D184" s="142">
        <v>9.4847295000000003</v>
      </c>
      <c r="E184" s="142">
        <v>0</v>
      </c>
      <c r="F184" s="142">
        <v>2</v>
      </c>
      <c r="G184" s="142">
        <v>262.25</v>
      </c>
      <c r="H184" s="142">
        <v>0</v>
      </c>
      <c r="I184" s="142">
        <v>1</v>
      </c>
      <c r="J184" s="142">
        <v>0</v>
      </c>
      <c r="K184" s="142">
        <v>4.4021559950000002</v>
      </c>
      <c r="L184" s="142">
        <v>350632.16661533399</v>
      </c>
      <c r="M184" s="142">
        <v>0</v>
      </c>
      <c r="N184" s="142">
        <v>0</v>
      </c>
      <c r="O184" s="142">
        <v>0</v>
      </c>
      <c r="P184" s="142">
        <v>0</v>
      </c>
      <c r="Q184" s="142">
        <v>0</v>
      </c>
      <c r="R184" s="142">
        <v>1</v>
      </c>
      <c r="S184" s="142">
        <v>0</v>
      </c>
      <c r="T184" s="142">
        <v>350632.16661533399</v>
      </c>
      <c r="U184" s="142">
        <v>322228.05</v>
      </c>
      <c r="V184" s="142">
        <v>11729.10102</v>
      </c>
      <c r="W184" s="142">
        <v>333957.15101999999</v>
      </c>
      <c r="X184" s="142">
        <v>333957.15101999999</v>
      </c>
      <c r="Y184" s="142">
        <v>4727.4377279999999</v>
      </c>
      <c r="Z184" s="142">
        <v>2623.82</v>
      </c>
      <c r="AA184" s="94">
        <v>341308.40874799999</v>
      </c>
    </row>
    <row r="185" spans="1:27" hidden="1" x14ac:dyDescent="0.2">
      <c r="A185" s="142" t="s">
        <v>291</v>
      </c>
      <c r="B185" s="142">
        <v>147.62751355500001</v>
      </c>
      <c r="C185" s="142">
        <v>430</v>
      </c>
      <c r="D185" s="142">
        <v>4.1688683749999997</v>
      </c>
      <c r="E185" s="142">
        <v>0</v>
      </c>
      <c r="F185" s="142">
        <v>1.375</v>
      </c>
      <c r="G185" s="142">
        <v>253.875</v>
      </c>
      <c r="H185" s="142">
        <v>0.75</v>
      </c>
      <c r="I185" s="142">
        <v>0</v>
      </c>
      <c r="J185" s="142">
        <v>0</v>
      </c>
      <c r="K185" s="142">
        <v>4.1950640239999997</v>
      </c>
      <c r="L185" s="142">
        <v>285044.62453468499</v>
      </c>
      <c r="M185" s="142">
        <v>0</v>
      </c>
      <c r="N185" s="142">
        <v>0</v>
      </c>
      <c r="O185" s="142">
        <v>0</v>
      </c>
      <c r="P185" s="142">
        <v>0</v>
      </c>
      <c r="Q185" s="142">
        <v>0</v>
      </c>
      <c r="R185" s="142">
        <v>1</v>
      </c>
      <c r="S185" s="142">
        <v>0</v>
      </c>
      <c r="T185" s="142">
        <v>285044.62453468499</v>
      </c>
      <c r="U185" s="142">
        <v>173270.9</v>
      </c>
      <c r="V185" s="142">
        <v>8940.77844</v>
      </c>
      <c r="W185" s="142">
        <v>182211.67843999999</v>
      </c>
      <c r="X185" s="142">
        <v>182211.67843999999</v>
      </c>
      <c r="Y185" s="142">
        <v>2789.3255519999998</v>
      </c>
      <c r="Z185" s="142">
        <v>1548.13</v>
      </c>
      <c r="AA185" s="94">
        <v>186549.13399199999</v>
      </c>
    </row>
    <row r="186" spans="1:27" hidden="1" x14ac:dyDescent="0.2">
      <c r="A186" s="142" t="s">
        <v>292</v>
      </c>
      <c r="B186" s="142">
        <v>109.84220895999999</v>
      </c>
      <c r="C186" s="142">
        <v>762</v>
      </c>
      <c r="D186" s="142">
        <v>4.5467581250000002</v>
      </c>
      <c r="E186" s="142">
        <v>0</v>
      </c>
      <c r="F186" s="142">
        <v>19</v>
      </c>
      <c r="G186" s="142">
        <v>7514</v>
      </c>
      <c r="H186" s="142">
        <v>349.375</v>
      </c>
      <c r="I186" s="142">
        <v>0</v>
      </c>
      <c r="J186" s="142">
        <v>0</v>
      </c>
      <c r="K186" s="142">
        <v>7.3557165790000001</v>
      </c>
      <c r="L186" s="142">
        <v>6723057.3967372002</v>
      </c>
      <c r="M186" s="142">
        <v>0</v>
      </c>
      <c r="N186" s="142">
        <v>0</v>
      </c>
      <c r="O186" s="142">
        <v>0</v>
      </c>
      <c r="P186" s="142">
        <v>0</v>
      </c>
      <c r="Q186" s="142">
        <v>0</v>
      </c>
      <c r="R186" s="142">
        <v>1</v>
      </c>
      <c r="S186" s="142">
        <v>262</v>
      </c>
      <c r="T186" s="142">
        <v>6723319.3967372002</v>
      </c>
      <c r="U186" s="142">
        <v>6937703.2999999998</v>
      </c>
      <c r="V186" s="142">
        <v>18038.028579999998</v>
      </c>
      <c r="W186" s="142">
        <v>6955741.3285800004</v>
      </c>
      <c r="X186" s="142">
        <v>6723319.3967372002</v>
      </c>
      <c r="Y186" s="142">
        <v>127880.80591104001</v>
      </c>
      <c r="Z186" s="142">
        <v>63371.73</v>
      </c>
      <c r="AA186" s="94">
        <v>6914571.9326482397</v>
      </c>
    </row>
    <row r="187" spans="1:27" hidden="1" x14ac:dyDescent="0.2">
      <c r="A187" s="142" t="s">
        <v>293</v>
      </c>
      <c r="B187" s="142">
        <v>67.285440092000002</v>
      </c>
      <c r="C187" s="142">
        <v>217</v>
      </c>
      <c r="D187" s="142">
        <v>5.1889448749999998</v>
      </c>
      <c r="E187" s="142">
        <v>0</v>
      </c>
      <c r="F187" s="142">
        <v>2</v>
      </c>
      <c r="G187" s="142">
        <v>450.25</v>
      </c>
      <c r="H187" s="142">
        <v>62.75</v>
      </c>
      <c r="I187" s="142">
        <v>0</v>
      </c>
      <c r="J187" s="142">
        <v>1</v>
      </c>
      <c r="K187" s="142">
        <v>4.8170092640000002</v>
      </c>
      <c r="L187" s="142">
        <v>530909.18751820305</v>
      </c>
      <c r="M187" s="142">
        <v>231625.712481797</v>
      </c>
      <c r="N187" s="142">
        <v>0</v>
      </c>
      <c r="O187" s="142">
        <v>0</v>
      </c>
      <c r="P187" s="142">
        <v>0</v>
      </c>
      <c r="Q187" s="142">
        <v>0</v>
      </c>
      <c r="R187" s="142">
        <v>1</v>
      </c>
      <c r="S187" s="142">
        <v>1413.49</v>
      </c>
      <c r="T187" s="142">
        <v>763948.39</v>
      </c>
      <c r="U187" s="142">
        <v>763948.39</v>
      </c>
      <c r="V187" s="142">
        <v>26967.378166999999</v>
      </c>
      <c r="W187" s="142">
        <v>790915.76816700003</v>
      </c>
      <c r="X187" s="142">
        <v>763948.39</v>
      </c>
      <c r="Y187" s="142">
        <v>12838.17404064</v>
      </c>
      <c r="Z187" s="142">
        <v>6722.11</v>
      </c>
      <c r="AA187" s="94">
        <v>783508.67404064001</v>
      </c>
    </row>
    <row r="188" spans="1:27" hidden="1" x14ac:dyDescent="0.2">
      <c r="A188" s="142" t="s">
        <v>294</v>
      </c>
      <c r="B188" s="142">
        <v>531.13982243400005</v>
      </c>
      <c r="C188" s="142">
        <v>663</v>
      </c>
      <c r="D188" s="142">
        <v>9.2453441250000008</v>
      </c>
      <c r="E188" s="142">
        <v>0</v>
      </c>
      <c r="F188" s="142">
        <v>2</v>
      </c>
      <c r="G188" s="142">
        <v>150.375</v>
      </c>
      <c r="H188" s="142">
        <v>0</v>
      </c>
      <c r="I188" s="142">
        <v>0</v>
      </c>
      <c r="J188" s="142">
        <v>0</v>
      </c>
      <c r="K188" s="142">
        <v>4.0646105199999996</v>
      </c>
      <c r="L188" s="142">
        <v>250182.89756753601</v>
      </c>
      <c r="M188" s="142">
        <v>0</v>
      </c>
      <c r="N188" s="142">
        <v>164771.682432464</v>
      </c>
      <c r="O188" s="142">
        <v>0</v>
      </c>
      <c r="P188" s="142">
        <v>0</v>
      </c>
      <c r="Q188" s="142">
        <v>0</v>
      </c>
      <c r="R188" s="142">
        <v>1</v>
      </c>
      <c r="S188" s="142">
        <v>61.57</v>
      </c>
      <c r="T188" s="142">
        <v>415016.15</v>
      </c>
      <c r="U188" s="142">
        <v>415016.15</v>
      </c>
      <c r="V188" s="142">
        <v>24693.460924999999</v>
      </c>
      <c r="W188" s="142">
        <v>439709.61092499999</v>
      </c>
      <c r="X188" s="142">
        <v>415016.15</v>
      </c>
      <c r="Y188" s="142">
        <v>7468.7109119999996</v>
      </c>
      <c r="Z188" s="142">
        <v>4145.28</v>
      </c>
      <c r="AA188" s="94">
        <v>426630.14091199997</v>
      </c>
    </row>
    <row r="189" spans="1:27" hidden="1" x14ac:dyDescent="0.2">
      <c r="A189" s="142" t="s">
        <v>295</v>
      </c>
      <c r="B189" s="142">
        <v>91.285832837000001</v>
      </c>
      <c r="C189" s="142">
        <v>376</v>
      </c>
      <c r="D189" s="142">
        <v>4.2414195000000001</v>
      </c>
      <c r="E189" s="142">
        <v>0</v>
      </c>
      <c r="F189" s="142">
        <v>7.625</v>
      </c>
      <c r="G189" s="142">
        <v>1822.625</v>
      </c>
      <c r="H189" s="142">
        <v>118.875</v>
      </c>
      <c r="I189" s="142">
        <v>0</v>
      </c>
      <c r="J189" s="142">
        <v>0</v>
      </c>
      <c r="K189" s="142">
        <v>6.0785394689999999</v>
      </c>
      <c r="L189" s="142">
        <v>1874544.90171011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2">
        <v>1</v>
      </c>
      <c r="S189" s="142">
        <v>0</v>
      </c>
      <c r="T189" s="142">
        <v>1874544.90171011</v>
      </c>
      <c r="U189" s="142">
        <v>1949350.44</v>
      </c>
      <c r="V189" s="142">
        <v>38792.073755999998</v>
      </c>
      <c r="W189" s="142">
        <v>1988142.513756</v>
      </c>
      <c r="X189" s="142">
        <v>1874544.90171011</v>
      </c>
      <c r="Y189" s="142">
        <v>38242.797421919997</v>
      </c>
      <c r="Z189" s="142">
        <v>20911.82</v>
      </c>
      <c r="AA189" s="94">
        <v>1933699.51913203</v>
      </c>
    </row>
    <row r="190" spans="1:27" hidden="1" x14ac:dyDescent="0.2">
      <c r="A190" s="142" t="s">
        <v>296</v>
      </c>
      <c r="B190" s="142">
        <v>57.837492367000003</v>
      </c>
      <c r="C190" s="142">
        <v>330</v>
      </c>
      <c r="D190" s="142">
        <v>4.0639960000000004</v>
      </c>
      <c r="E190" s="142">
        <v>0</v>
      </c>
      <c r="F190" s="142">
        <v>3</v>
      </c>
      <c r="G190" s="142">
        <v>446.75</v>
      </c>
      <c r="H190" s="142">
        <v>29.625</v>
      </c>
      <c r="I190" s="142">
        <v>0</v>
      </c>
      <c r="J190" s="142">
        <v>0</v>
      </c>
      <c r="K190" s="142">
        <v>4.879383582</v>
      </c>
      <c r="L190" s="142">
        <v>565078.86387097195</v>
      </c>
      <c r="M190" s="142">
        <v>0</v>
      </c>
      <c r="N190" s="142">
        <v>0</v>
      </c>
      <c r="O190" s="142">
        <v>203129.10612902799</v>
      </c>
      <c r="P190" s="142">
        <v>0</v>
      </c>
      <c r="Q190" s="142">
        <v>0</v>
      </c>
      <c r="R190" s="142">
        <v>1</v>
      </c>
      <c r="S190" s="142">
        <v>2816.5</v>
      </c>
      <c r="T190" s="142">
        <v>771024.47</v>
      </c>
      <c r="U190" s="142">
        <v>771024.47</v>
      </c>
      <c r="V190" s="142">
        <v>25366.705063000001</v>
      </c>
      <c r="W190" s="142">
        <v>796391.17506299994</v>
      </c>
      <c r="X190" s="142">
        <v>771024.47</v>
      </c>
      <c r="Y190" s="142">
        <v>8775.0030950399996</v>
      </c>
      <c r="Z190" s="142">
        <v>4348.4799999999996</v>
      </c>
      <c r="AA190" s="94">
        <v>784147.95309504005</v>
      </c>
    </row>
    <row r="191" spans="1:27" hidden="1" x14ac:dyDescent="0.2">
      <c r="A191" s="142" t="s">
        <v>297</v>
      </c>
      <c r="B191" s="142">
        <v>500.93231954800001</v>
      </c>
      <c r="C191" s="142">
        <v>645</v>
      </c>
      <c r="D191" s="142">
        <v>15.669234625</v>
      </c>
      <c r="E191" s="142">
        <v>0</v>
      </c>
      <c r="F191" s="142">
        <v>1</v>
      </c>
      <c r="G191" s="142">
        <v>327.5</v>
      </c>
      <c r="H191" s="142">
        <v>16</v>
      </c>
      <c r="I191" s="142">
        <v>0</v>
      </c>
      <c r="J191" s="142">
        <v>0</v>
      </c>
      <c r="K191" s="142">
        <v>5.1610141809999996</v>
      </c>
      <c r="L191" s="142">
        <v>748892.83946619905</v>
      </c>
      <c r="M191" s="142">
        <v>0</v>
      </c>
      <c r="N191" s="142">
        <v>0</v>
      </c>
      <c r="O191" s="142">
        <v>0</v>
      </c>
      <c r="P191" s="142">
        <v>0</v>
      </c>
      <c r="Q191" s="142">
        <v>0</v>
      </c>
      <c r="R191" s="142">
        <v>1</v>
      </c>
      <c r="S191" s="142">
        <v>22401</v>
      </c>
      <c r="T191" s="142">
        <v>771293.83946619905</v>
      </c>
      <c r="U191" s="142">
        <v>502772.29</v>
      </c>
      <c r="V191" s="142">
        <v>14379.287494</v>
      </c>
      <c r="W191" s="142">
        <v>517151.57749400003</v>
      </c>
      <c r="X191" s="142">
        <v>517151.57749400003</v>
      </c>
      <c r="Y191" s="142">
        <v>7203.2787840000001</v>
      </c>
      <c r="Z191" s="142">
        <v>3997.96</v>
      </c>
      <c r="AA191" s="94">
        <v>528352.81627800001</v>
      </c>
    </row>
    <row r="192" spans="1:27" hidden="1" x14ac:dyDescent="0.2">
      <c r="A192" s="142" t="s">
        <v>298</v>
      </c>
      <c r="B192" s="142">
        <v>538.94220222800004</v>
      </c>
      <c r="C192" s="142">
        <v>537</v>
      </c>
      <c r="D192" s="142">
        <v>5.1408823750000003</v>
      </c>
      <c r="E192" s="142">
        <v>0</v>
      </c>
      <c r="F192" s="142">
        <v>7.625</v>
      </c>
      <c r="G192" s="142">
        <v>1812.5</v>
      </c>
      <c r="H192" s="142">
        <v>79.375</v>
      </c>
      <c r="I192" s="142">
        <v>0</v>
      </c>
      <c r="J192" s="142">
        <v>0</v>
      </c>
      <c r="K192" s="142">
        <v>6.1452868020000002</v>
      </c>
      <c r="L192" s="142">
        <v>2003935.9950767099</v>
      </c>
      <c r="M192" s="142">
        <v>0</v>
      </c>
      <c r="N192" s="142">
        <v>0</v>
      </c>
      <c r="O192" s="142">
        <v>0</v>
      </c>
      <c r="P192" s="142">
        <v>0</v>
      </c>
      <c r="Q192" s="142">
        <v>0</v>
      </c>
      <c r="R192" s="142">
        <v>1</v>
      </c>
      <c r="S192" s="142">
        <v>982.5</v>
      </c>
      <c r="T192" s="142">
        <v>2004918.4950767099</v>
      </c>
      <c r="U192" s="142">
        <v>1784102.56</v>
      </c>
      <c r="V192" s="142">
        <v>81890.307503999997</v>
      </c>
      <c r="W192" s="142">
        <v>1865992.867504</v>
      </c>
      <c r="X192" s="142">
        <v>1865992.867504</v>
      </c>
      <c r="Y192" s="142">
        <v>35252.132447999997</v>
      </c>
      <c r="Z192" s="142">
        <v>19565.62</v>
      </c>
      <c r="AA192" s="94">
        <v>1920810.619952</v>
      </c>
    </row>
    <row r="193" spans="1:27" hidden="1" x14ac:dyDescent="0.2">
      <c r="A193" s="142" t="s">
        <v>299</v>
      </c>
      <c r="B193" s="142">
        <v>599.16</v>
      </c>
      <c r="C193" s="142">
        <v>6671</v>
      </c>
      <c r="D193" s="142">
        <v>3.0146942499999998</v>
      </c>
      <c r="E193" s="142">
        <v>0</v>
      </c>
      <c r="F193" s="142">
        <v>14.875</v>
      </c>
      <c r="G193" s="142">
        <v>0</v>
      </c>
      <c r="H193" s="142">
        <v>164.75</v>
      </c>
      <c r="I193" s="142">
        <v>0</v>
      </c>
      <c r="J193" s="142">
        <v>0</v>
      </c>
      <c r="K193" s="142">
        <v>1.231776303</v>
      </c>
      <c r="L193" s="142">
        <v>14722.221569191999</v>
      </c>
      <c r="M193" s="142">
        <v>0</v>
      </c>
      <c r="N193" s="142">
        <v>0</v>
      </c>
      <c r="O193" s="142">
        <v>0</v>
      </c>
      <c r="P193" s="142">
        <v>1801085.7484307999</v>
      </c>
      <c r="Q193" s="142">
        <v>0</v>
      </c>
      <c r="R193" s="142">
        <v>1</v>
      </c>
      <c r="S193" s="142">
        <v>0</v>
      </c>
      <c r="T193" s="142">
        <v>1815807.97</v>
      </c>
      <c r="U193" s="142">
        <v>1815807.97</v>
      </c>
      <c r="V193" s="142">
        <v>130375.012246</v>
      </c>
      <c r="W193" s="142">
        <v>1946182.9822460001</v>
      </c>
      <c r="X193" s="142">
        <v>1815807.97</v>
      </c>
      <c r="Y193" s="142">
        <v>50832.633087914</v>
      </c>
      <c r="Z193" s="142">
        <v>0</v>
      </c>
      <c r="AA193" s="94">
        <v>1866640.60308791</v>
      </c>
    </row>
    <row r="194" spans="1:27" hidden="1" x14ac:dyDescent="0.2">
      <c r="A194" s="142" t="s">
        <v>300</v>
      </c>
      <c r="B194" s="142">
        <v>206.60266206099999</v>
      </c>
      <c r="C194" s="142">
        <v>385</v>
      </c>
      <c r="D194" s="142">
        <v>2.4261021249999999</v>
      </c>
      <c r="E194" s="142">
        <v>0</v>
      </c>
      <c r="F194" s="142">
        <v>4.375</v>
      </c>
      <c r="G194" s="142">
        <v>975</v>
      </c>
      <c r="H194" s="142">
        <v>80.25</v>
      </c>
      <c r="I194" s="142">
        <v>0</v>
      </c>
      <c r="J194" s="142">
        <v>0</v>
      </c>
      <c r="K194" s="142">
        <v>5.5209069509999997</v>
      </c>
      <c r="L194" s="142">
        <v>1073295.03954418</v>
      </c>
      <c r="M194" s="142">
        <v>0</v>
      </c>
      <c r="N194" s="142">
        <v>0</v>
      </c>
      <c r="O194" s="142">
        <v>0</v>
      </c>
      <c r="P194" s="142">
        <v>0</v>
      </c>
      <c r="Q194" s="142">
        <v>0</v>
      </c>
      <c r="R194" s="142">
        <v>1</v>
      </c>
      <c r="S194" s="142">
        <v>66.155000000000001</v>
      </c>
      <c r="T194" s="142">
        <v>1073361.1945441801</v>
      </c>
      <c r="U194" s="142">
        <v>1385811.31</v>
      </c>
      <c r="V194" s="142">
        <v>52106.505255999997</v>
      </c>
      <c r="W194" s="142">
        <v>1437917.815256</v>
      </c>
      <c r="X194" s="142">
        <v>1073361.1945441801</v>
      </c>
      <c r="Y194" s="142">
        <v>25875.056064</v>
      </c>
      <c r="Z194" s="142">
        <v>14361.16</v>
      </c>
      <c r="AA194" s="94">
        <v>1113597.4106081801</v>
      </c>
    </row>
    <row r="195" spans="1:27" hidden="1" x14ac:dyDescent="0.2">
      <c r="A195" s="142" t="s">
        <v>301</v>
      </c>
      <c r="B195" s="142">
        <v>53.117700444999997</v>
      </c>
      <c r="C195" s="142">
        <v>581</v>
      </c>
      <c r="D195" s="142">
        <v>2.5099040000000001</v>
      </c>
      <c r="E195" s="142">
        <v>0</v>
      </c>
      <c r="F195" s="142">
        <v>34</v>
      </c>
      <c r="G195" s="142">
        <v>14792.75</v>
      </c>
      <c r="H195" s="142">
        <v>1238.625</v>
      </c>
      <c r="I195" s="142">
        <v>0</v>
      </c>
      <c r="J195" s="142">
        <v>0</v>
      </c>
      <c r="K195" s="142">
        <v>8.0789189229999998</v>
      </c>
      <c r="L195" s="142">
        <v>13856374.304273199</v>
      </c>
      <c r="M195" s="142">
        <v>0</v>
      </c>
      <c r="N195" s="142">
        <v>0</v>
      </c>
      <c r="O195" s="142">
        <v>0</v>
      </c>
      <c r="P195" s="142">
        <v>0</v>
      </c>
      <c r="Q195" s="142">
        <v>0</v>
      </c>
      <c r="R195" s="142">
        <v>1</v>
      </c>
      <c r="S195" s="142">
        <v>6550</v>
      </c>
      <c r="T195" s="142">
        <v>13862924.304273199</v>
      </c>
      <c r="U195" s="142">
        <v>14569524.109999999</v>
      </c>
      <c r="V195" s="142">
        <v>528873.72519300005</v>
      </c>
      <c r="W195" s="142">
        <v>15098397.835193001</v>
      </c>
      <c r="X195" s="142">
        <v>13862924.304273199</v>
      </c>
      <c r="Y195" s="142">
        <v>222857.91300863901</v>
      </c>
      <c r="Z195" s="142">
        <v>110437.93</v>
      </c>
      <c r="AA195" s="94">
        <v>14196220.147281799</v>
      </c>
    </row>
    <row r="196" spans="1:27" hidden="1" x14ac:dyDescent="0.2">
      <c r="A196" s="142" t="s">
        <v>302</v>
      </c>
      <c r="B196" s="142">
        <v>274.24735142100002</v>
      </c>
      <c r="C196" s="142">
        <v>248</v>
      </c>
      <c r="D196" s="142">
        <v>5.8243749999999999</v>
      </c>
      <c r="E196" s="142">
        <v>0</v>
      </c>
      <c r="F196" s="142">
        <v>1</v>
      </c>
      <c r="G196" s="142">
        <v>73.5</v>
      </c>
      <c r="H196" s="142">
        <v>0</v>
      </c>
      <c r="I196" s="142">
        <v>0</v>
      </c>
      <c r="J196" s="142">
        <v>1</v>
      </c>
      <c r="K196" s="142">
        <v>3.209348533</v>
      </c>
      <c r="L196" s="142">
        <v>106370.70964153099</v>
      </c>
      <c r="M196" s="142">
        <v>0</v>
      </c>
      <c r="N196" s="142">
        <v>0</v>
      </c>
      <c r="O196" s="142">
        <v>0</v>
      </c>
      <c r="P196" s="142">
        <v>0</v>
      </c>
      <c r="Q196" s="142">
        <v>0</v>
      </c>
      <c r="R196" s="142">
        <v>1</v>
      </c>
      <c r="S196" s="142">
        <v>0</v>
      </c>
      <c r="T196" s="142">
        <v>106370.70964153099</v>
      </c>
      <c r="U196" s="142">
        <v>52594.03</v>
      </c>
      <c r="V196" s="142">
        <v>5027.9892680000003</v>
      </c>
      <c r="W196" s="142">
        <v>57622.019267999996</v>
      </c>
      <c r="X196" s="142">
        <v>57622.019267999996</v>
      </c>
      <c r="Y196" s="142">
        <v>1144.104</v>
      </c>
      <c r="Z196" s="142">
        <v>635</v>
      </c>
      <c r="AA196" s="94">
        <v>59401.123268000003</v>
      </c>
    </row>
    <row r="197" spans="1:27" hidden="1" x14ac:dyDescent="0.2">
      <c r="A197" s="142" t="s">
        <v>303</v>
      </c>
      <c r="B197" s="142">
        <v>80.187661606000006</v>
      </c>
      <c r="C197" s="142">
        <v>180</v>
      </c>
      <c r="D197" s="142">
        <v>6.0438640000000001</v>
      </c>
      <c r="E197" s="142">
        <v>0</v>
      </c>
      <c r="F197" s="142">
        <v>2</v>
      </c>
      <c r="G197" s="142">
        <v>148</v>
      </c>
      <c r="H197" s="142">
        <v>1.875</v>
      </c>
      <c r="I197" s="142">
        <v>0</v>
      </c>
      <c r="J197" s="142">
        <v>0</v>
      </c>
      <c r="K197" s="142">
        <v>3.9551543499999999</v>
      </c>
      <c r="L197" s="142">
        <v>224244.29740943899</v>
      </c>
      <c r="M197" s="142">
        <v>0</v>
      </c>
      <c r="N197" s="142">
        <v>238444.59259056099</v>
      </c>
      <c r="O197" s="142">
        <v>0</v>
      </c>
      <c r="P197" s="142">
        <v>0</v>
      </c>
      <c r="Q197" s="142">
        <v>0</v>
      </c>
      <c r="R197" s="142">
        <v>1</v>
      </c>
      <c r="S197" s="142">
        <v>463.74</v>
      </c>
      <c r="T197" s="142">
        <v>463152.63</v>
      </c>
      <c r="U197" s="142">
        <v>463152.63</v>
      </c>
      <c r="V197" s="142">
        <v>11300.924172000001</v>
      </c>
      <c r="W197" s="142">
        <v>474453.55417199997</v>
      </c>
      <c r="X197" s="142">
        <v>463152.63</v>
      </c>
      <c r="Y197" s="142">
        <v>8552.3146924800003</v>
      </c>
      <c r="Z197" s="142">
        <v>4478.0200000000004</v>
      </c>
      <c r="AA197" s="94">
        <v>476182.96469247999</v>
      </c>
    </row>
    <row r="198" spans="1:27" hidden="1" x14ac:dyDescent="0.2">
      <c r="A198" s="142" t="s">
        <v>304</v>
      </c>
      <c r="B198" s="142">
        <v>411.65222906999998</v>
      </c>
      <c r="C198" s="142">
        <v>878</v>
      </c>
      <c r="D198" s="142">
        <v>5.9855400000000003</v>
      </c>
      <c r="E198" s="142">
        <v>0</v>
      </c>
      <c r="F198" s="142">
        <v>3</v>
      </c>
      <c r="G198" s="142">
        <v>652</v>
      </c>
      <c r="H198" s="142">
        <v>68.125</v>
      </c>
      <c r="I198" s="142">
        <v>0</v>
      </c>
      <c r="J198" s="142">
        <v>0</v>
      </c>
      <c r="K198" s="142">
        <v>5.3925808909999997</v>
      </c>
      <c r="L198" s="142">
        <v>944034.40586737206</v>
      </c>
      <c r="M198" s="142">
        <v>0</v>
      </c>
      <c r="N198" s="142">
        <v>0</v>
      </c>
      <c r="O198" s="142">
        <v>0</v>
      </c>
      <c r="P198" s="142">
        <v>0</v>
      </c>
      <c r="Q198" s="142">
        <v>0</v>
      </c>
      <c r="R198" s="142">
        <v>1</v>
      </c>
      <c r="S198" s="142">
        <v>0</v>
      </c>
      <c r="T198" s="142">
        <v>944034.40586737206</v>
      </c>
      <c r="U198" s="142">
        <v>655699</v>
      </c>
      <c r="V198" s="142">
        <v>9507.6355000000003</v>
      </c>
      <c r="W198" s="142">
        <v>665206.63549999997</v>
      </c>
      <c r="X198" s="142">
        <v>665206.63549999997</v>
      </c>
      <c r="Y198" s="142">
        <v>14974.033152</v>
      </c>
      <c r="Z198" s="142">
        <v>8310.8799999999992</v>
      </c>
      <c r="AA198" s="94">
        <v>688491.54865200003</v>
      </c>
    </row>
    <row r="199" spans="1:27" hidden="1" x14ac:dyDescent="0.2">
      <c r="A199" s="142" t="s">
        <v>305</v>
      </c>
      <c r="B199" s="142">
        <v>446.676033781</v>
      </c>
      <c r="C199" s="142">
        <v>653</v>
      </c>
      <c r="D199" s="142">
        <v>7.4841647499999997</v>
      </c>
      <c r="E199" s="142">
        <v>0</v>
      </c>
      <c r="F199" s="142">
        <v>8</v>
      </c>
      <c r="G199" s="142">
        <v>1267.375</v>
      </c>
      <c r="H199" s="142">
        <v>116.125</v>
      </c>
      <c r="I199" s="142">
        <v>0</v>
      </c>
      <c r="J199" s="142">
        <v>0</v>
      </c>
      <c r="K199" s="142">
        <v>6.0462463069999997</v>
      </c>
      <c r="L199" s="142">
        <v>1814976.91508088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2">
        <v>1</v>
      </c>
      <c r="S199" s="142">
        <v>17704.650000000001</v>
      </c>
      <c r="T199" s="142">
        <v>1832681.56508088</v>
      </c>
      <c r="U199" s="142">
        <v>1819184.94</v>
      </c>
      <c r="V199" s="142">
        <v>53120.200248000001</v>
      </c>
      <c r="W199" s="142">
        <v>1872305.1402479999</v>
      </c>
      <c r="X199" s="142">
        <v>1832681.56508088</v>
      </c>
      <c r="Y199" s="142">
        <v>32279.750255999999</v>
      </c>
      <c r="Z199" s="142">
        <v>17915.89</v>
      </c>
      <c r="AA199" s="94">
        <v>1882877.2053368799</v>
      </c>
    </row>
    <row r="200" spans="1:27" hidden="1" x14ac:dyDescent="0.2">
      <c r="A200" s="142" t="s">
        <v>306</v>
      </c>
      <c r="B200" s="142">
        <v>54.849138916000001</v>
      </c>
      <c r="C200" s="142">
        <v>100</v>
      </c>
      <c r="D200" s="142">
        <v>2.6970583750000001</v>
      </c>
      <c r="E200" s="142">
        <v>0</v>
      </c>
      <c r="F200" s="142">
        <v>3</v>
      </c>
      <c r="G200" s="142">
        <v>611.5</v>
      </c>
      <c r="H200" s="142">
        <v>17.125</v>
      </c>
      <c r="I200" s="142">
        <v>0</v>
      </c>
      <c r="J200" s="142">
        <v>0</v>
      </c>
      <c r="K200" s="142">
        <v>4.969107052</v>
      </c>
      <c r="L200" s="142">
        <v>618123.80730709399</v>
      </c>
      <c r="M200" s="142">
        <v>0</v>
      </c>
      <c r="N200" s="142">
        <v>0</v>
      </c>
      <c r="O200" s="142">
        <v>0</v>
      </c>
      <c r="P200" s="142">
        <v>0</v>
      </c>
      <c r="Q200" s="142">
        <v>0</v>
      </c>
      <c r="R200" s="142">
        <v>1</v>
      </c>
      <c r="S200" s="142">
        <v>0</v>
      </c>
      <c r="T200" s="142">
        <v>618123.80730709399</v>
      </c>
      <c r="U200" s="142">
        <v>578012.23</v>
      </c>
      <c r="V200" s="142">
        <v>21039.645172</v>
      </c>
      <c r="W200" s="142">
        <v>599051.87517200003</v>
      </c>
      <c r="X200" s="142">
        <v>599051.87517200003</v>
      </c>
      <c r="Y200" s="142">
        <v>9880.4821439999996</v>
      </c>
      <c r="Z200" s="142">
        <v>5483.86</v>
      </c>
      <c r="AA200" s="94">
        <v>614416.21731600002</v>
      </c>
    </row>
    <row r="201" spans="1:27" hidden="1" x14ac:dyDescent="0.2">
      <c r="A201" s="142" t="s">
        <v>307</v>
      </c>
      <c r="B201" s="142">
        <v>89.464929581000007</v>
      </c>
      <c r="C201" s="142">
        <v>256</v>
      </c>
      <c r="D201" s="142">
        <v>3.0358046249999999</v>
      </c>
      <c r="E201" s="142">
        <v>0</v>
      </c>
      <c r="F201" s="142">
        <v>2.375</v>
      </c>
      <c r="G201" s="142">
        <v>446.375</v>
      </c>
      <c r="H201" s="142">
        <v>11.875</v>
      </c>
      <c r="I201" s="142">
        <v>0</v>
      </c>
      <c r="J201" s="142">
        <v>0</v>
      </c>
      <c r="K201" s="142">
        <v>4.7453227990000002</v>
      </c>
      <c r="L201" s="142">
        <v>494182.32097843703</v>
      </c>
      <c r="M201" s="142">
        <v>0</v>
      </c>
      <c r="N201" s="142">
        <v>0</v>
      </c>
      <c r="O201" s="142">
        <v>0</v>
      </c>
      <c r="P201" s="142">
        <v>0</v>
      </c>
      <c r="Q201" s="142">
        <v>0</v>
      </c>
      <c r="R201" s="142">
        <v>1</v>
      </c>
      <c r="S201" s="142">
        <v>0</v>
      </c>
      <c r="T201" s="142">
        <v>494182.32097843703</v>
      </c>
      <c r="U201" s="142">
        <v>503023.38</v>
      </c>
      <c r="V201" s="142">
        <v>15895.538807999999</v>
      </c>
      <c r="W201" s="142">
        <v>518918.91880799999</v>
      </c>
      <c r="X201" s="142">
        <v>494182.32097843703</v>
      </c>
      <c r="Y201" s="142">
        <v>9452.5872479999998</v>
      </c>
      <c r="Z201" s="142">
        <v>5246.37</v>
      </c>
      <c r="AA201" s="94">
        <v>508881.27822643699</v>
      </c>
    </row>
    <row r="202" spans="1:27" hidden="1" x14ac:dyDescent="0.2">
      <c r="A202" s="142" t="s">
        <v>308</v>
      </c>
      <c r="B202" s="142">
        <v>392.49541120599997</v>
      </c>
      <c r="C202" s="142">
        <v>602</v>
      </c>
      <c r="D202" s="142">
        <v>13.324250125000001</v>
      </c>
      <c r="E202" s="142">
        <v>0</v>
      </c>
      <c r="F202" s="142">
        <v>3</v>
      </c>
      <c r="G202" s="142">
        <v>787.5</v>
      </c>
      <c r="H202" s="142">
        <v>4.875</v>
      </c>
      <c r="I202" s="142">
        <v>0</v>
      </c>
      <c r="J202" s="142">
        <v>0</v>
      </c>
      <c r="K202" s="142">
        <v>5.5488412340000002</v>
      </c>
      <c r="L202" s="142">
        <v>1103699.45333301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2">
        <v>1</v>
      </c>
      <c r="S202" s="142">
        <v>9074.3700000000008</v>
      </c>
      <c r="T202" s="142">
        <v>1112773.8233330101</v>
      </c>
      <c r="U202" s="142">
        <v>916447.37</v>
      </c>
      <c r="V202" s="142">
        <v>53795.460618999998</v>
      </c>
      <c r="W202" s="142">
        <v>970242.83061900001</v>
      </c>
      <c r="X202" s="142">
        <v>970242.83061900001</v>
      </c>
      <c r="Y202" s="142">
        <v>13475.256912000001</v>
      </c>
      <c r="Z202" s="142">
        <v>7479.03</v>
      </c>
      <c r="AA202" s="94">
        <v>991197.11753100005</v>
      </c>
    </row>
    <row r="203" spans="1:27" hidden="1" x14ac:dyDescent="0.2">
      <c r="A203" s="142" t="s">
        <v>309</v>
      </c>
      <c r="B203" s="142">
        <v>32.407245750000001</v>
      </c>
      <c r="C203" s="142">
        <v>500</v>
      </c>
      <c r="D203" s="142">
        <v>2.80362175</v>
      </c>
      <c r="E203" s="142">
        <v>0</v>
      </c>
      <c r="F203" s="142">
        <v>32.625</v>
      </c>
      <c r="G203" s="142">
        <v>8745.375</v>
      </c>
      <c r="H203" s="142">
        <v>711.75</v>
      </c>
      <c r="I203" s="142">
        <v>0</v>
      </c>
      <c r="J203" s="142">
        <v>0</v>
      </c>
      <c r="K203" s="142">
        <v>7.6322657530000004</v>
      </c>
      <c r="L203" s="142">
        <v>8864833.8327296805</v>
      </c>
      <c r="M203" s="142">
        <v>0</v>
      </c>
      <c r="N203" s="142">
        <v>0</v>
      </c>
      <c r="O203" s="142">
        <v>0</v>
      </c>
      <c r="P203" s="142">
        <v>0</v>
      </c>
      <c r="Q203" s="142">
        <v>0</v>
      </c>
      <c r="R203" s="142">
        <v>1</v>
      </c>
      <c r="S203" s="142">
        <v>0</v>
      </c>
      <c r="T203" s="142">
        <v>8864833.8327296805</v>
      </c>
      <c r="U203" s="142">
        <v>12968252.01</v>
      </c>
      <c r="V203" s="142">
        <v>392938.03590299998</v>
      </c>
      <c r="W203" s="142">
        <v>13361190.045902999</v>
      </c>
      <c r="X203" s="142">
        <v>8864833.8327296805</v>
      </c>
      <c r="Y203" s="142">
        <v>198542.68257408001</v>
      </c>
      <c r="Z203" s="142">
        <v>93385.64</v>
      </c>
      <c r="AA203" s="94">
        <v>9156762.1553037595</v>
      </c>
    </row>
    <row r="204" spans="1:27" hidden="1" x14ac:dyDescent="0.2">
      <c r="A204" s="142" t="s">
        <v>310</v>
      </c>
      <c r="B204" s="142">
        <v>254.1</v>
      </c>
      <c r="C204" s="142">
        <v>491</v>
      </c>
      <c r="D204" s="142">
        <v>7.6013392499999997</v>
      </c>
      <c r="E204" s="142">
        <v>0</v>
      </c>
      <c r="F204" s="142">
        <v>3</v>
      </c>
      <c r="G204" s="142">
        <v>302</v>
      </c>
      <c r="H204" s="142">
        <v>2</v>
      </c>
      <c r="I204" s="142">
        <v>0</v>
      </c>
      <c r="J204" s="142">
        <v>0</v>
      </c>
      <c r="K204" s="142">
        <v>4.5686909489999996</v>
      </c>
      <c r="L204" s="142">
        <v>414168.40637608198</v>
      </c>
      <c r="M204" s="142">
        <v>0</v>
      </c>
      <c r="N204" s="142">
        <v>0</v>
      </c>
      <c r="O204" s="142">
        <v>0</v>
      </c>
      <c r="P204" s="142">
        <v>0</v>
      </c>
      <c r="Q204" s="142">
        <v>0</v>
      </c>
      <c r="R204" s="142">
        <v>1</v>
      </c>
      <c r="S204" s="142">
        <v>0</v>
      </c>
      <c r="T204" s="142">
        <v>414168.40637608198</v>
      </c>
      <c r="U204" s="142">
        <v>351298.38</v>
      </c>
      <c r="V204" s="142">
        <v>44685.153936000002</v>
      </c>
      <c r="W204" s="142">
        <v>395983.53393600002</v>
      </c>
      <c r="X204" s="142">
        <v>395983.53393600002</v>
      </c>
      <c r="Y204" s="142">
        <v>6525.9692160000004</v>
      </c>
      <c r="Z204" s="142">
        <v>3622.04</v>
      </c>
      <c r="AA204" s="94">
        <v>406131.543152</v>
      </c>
    </row>
    <row r="205" spans="1:27" hidden="1" x14ac:dyDescent="0.2">
      <c r="A205" s="142" t="s">
        <v>311</v>
      </c>
      <c r="B205" s="142">
        <v>102.141405951</v>
      </c>
      <c r="C205" s="142">
        <v>458</v>
      </c>
      <c r="D205" s="142">
        <v>4.2193434999999999</v>
      </c>
      <c r="E205" s="142">
        <v>0</v>
      </c>
      <c r="F205" s="142">
        <v>19.625</v>
      </c>
      <c r="G205" s="142">
        <v>4652.375</v>
      </c>
      <c r="H205" s="142">
        <v>647.125</v>
      </c>
      <c r="I205" s="142">
        <v>0</v>
      </c>
      <c r="J205" s="142">
        <v>0</v>
      </c>
      <c r="K205" s="142">
        <v>7.097569579</v>
      </c>
      <c r="L205" s="142">
        <v>5193438.5973204803</v>
      </c>
      <c r="M205" s="142">
        <v>0</v>
      </c>
      <c r="N205" s="142">
        <v>0</v>
      </c>
      <c r="O205" s="142">
        <v>0</v>
      </c>
      <c r="P205" s="142">
        <v>0</v>
      </c>
      <c r="Q205" s="142">
        <v>0</v>
      </c>
      <c r="R205" s="142">
        <v>1</v>
      </c>
      <c r="S205" s="142">
        <v>0</v>
      </c>
      <c r="T205" s="142">
        <v>5193438.5973204803</v>
      </c>
      <c r="U205" s="142">
        <v>5213735.67</v>
      </c>
      <c r="V205" s="142">
        <v>212720.41533600001</v>
      </c>
      <c r="W205" s="142">
        <v>5426456.0853359997</v>
      </c>
      <c r="X205" s="142">
        <v>5193438.5973204803</v>
      </c>
      <c r="Y205" s="142">
        <v>82340.695797359993</v>
      </c>
      <c r="Z205" s="142">
        <v>45025.31</v>
      </c>
      <c r="AA205" s="94">
        <v>5320804.6031178404</v>
      </c>
    </row>
    <row r="206" spans="1:27" hidden="1" x14ac:dyDescent="0.2">
      <c r="A206" s="142" t="s">
        <v>312</v>
      </c>
      <c r="B206" s="142">
        <v>188.315083206</v>
      </c>
      <c r="C206" s="142">
        <v>424</v>
      </c>
      <c r="D206" s="142">
        <v>6.7990601249999996</v>
      </c>
      <c r="E206" s="142">
        <v>0</v>
      </c>
      <c r="F206" s="142">
        <v>5</v>
      </c>
      <c r="G206" s="142">
        <v>1254.25</v>
      </c>
      <c r="H206" s="142">
        <v>27</v>
      </c>
      <c r="I206" s="142">
        <v>0</v>
      </c>
      <c r="J206" s="142">
        <v>0</v>
      </c>
      <c r="K206" s="142">
        <v>5.7606419170000001</v>
      </c>
      <c r="L206" s="142">
        <v>1364063.8367691899</v>
      </c>
      <c r="M206" s="142">
        <v>0</v>
      </c>
      <c r="N206" s="142">
        <v>0</v>
      </c>
      <c r="O206" s="142">
        <v>0</v>
      </c>
      <c r="P206" s="142">
        <v>0</v>
      </c>
      <c r="Q206" s="142">
        <v>0</v>
      </c>
      <c r="R206" s="142">
        <v>1</v>
      </c>
      <c r="S206" s="142">
        <v>0</v>
      </c>
      <c r="T206" s="142">
        <v>1364063.8367691899</v>
      </c>
      <c r="U206" s="142">
        <v>1328481.3899999999</v>
      </c>
      <c r="V206" s="142">
        <v>57257.547909000001</v>
      </c>
      <c r="W206" s="142">
        <v>1385738.9379090001</v>
      </c>
      <c r="X206" s="142">
        <v>1364063.8367691899</v>
      </c>
      <c r="Y206" s="142">
        <v>36214.551250678996</v>
      </c>
      <c r="Z206" s="142">
        <v>0</v>
      </c>
      <c r="AA206" s="94">
        <v>1400278.38801986</v>
      </c>
    </row>
    <row r="207" spans="1:27" hidden="1" x14ac:dyDescent="0.2">
      <c r="A207" s="142" t="s">
        <v>313</v>
      </c>
      <c r="B207" s="142">
        <v>157.53551720199999</v>
      </c>
      <c r="C207" s="142">
        <v>723</v>
      </c>
      <c r="D207" s="142">
        <v>5.5438332499999996</v>
      </c>
      <c r="E207" s="142">
        <v>0</v>
      </c>
      <c r="F207" s="142">
        <v>9.125</v>
      </c>
      <c r="G207" s="142">
        <v>2623.875</v>
      </c>
      <c r="H207" s="142">
        <v>91.75</v>
      </c>
      <c r="I207" s="142">
        <v>0</v>
      </c>
      <c r="J207" s="142">
        <v>0</v>
      </c>
      <c r="K207" s="142">
        <v>6.3971466020000003</v>
      </c>
      <c r="L207" s="142">
        <v>2577894.6639937102</v>
      </c>
      <c r="M207" s="142">
        <v>0</v>
      </c>
      <c r="N207" s="142">
        <v>0</v>
      </c>
      <c r="O207" s="142">
        <v>0</v>
      </c>
      <c r="P207" s="142">
        <v>0</v>
      </c>
      <c r="Q207" s="142">
        <v>0</v>
      </c>
      <c r="R207" s="142">
        <v>1</v>
      </c>
      <c r="S207" s="142">
        <v>0</v>
      </c>
      <c r="T207" s="142">
        <v>2577894.6639937102</v>
      </c>
      <c r="U207" s="142">
        <v>2742152.65</v>
      </c>
      <c r="V207" s="142">
        <v>102830.72437500001</v>
      </c>
      <c r="W207" s="142">
        <v>2844983.3743750001</v>
      </c>
      <c r="X207" s="142">
        <v>2577894.6639937102</v>
      </c>
      <c r="Y207" s="142">
        <v>51990.145147199997</v>
      </c>
      <c r="Z207" s="142">
        <v>24453.85</v>
      </c>
      <c r="AA207" s="94">
        <v>2654338.65914091</v>
      </c>
    </row>
    <row r="208" spans="1:27" hidden="1" x14ac:dyDescent="0.2">
      <c r="A208" s="142" t="s">
        <v>314</v>
      </c>
      <c r="B208" s="142">
        <v>105.74685356800001</v>
      </c>
      <c r="C208" s="142">
        <v>284</v>
      </c>
      <c r="D208" s="142">
        <v>3.6774736250000002</v>
      </c>
      <c r="E208" s="142">
        <v>0</v>
      </c>
      <c r="F208" s="142">
        <v>5</v>
      </c>
      <c r="G208" s="142">
        <v>2081.5</v>
      </c>
      <c r="H208" s="142">
        <v>141.25</v>
      </c>
      <c r="I208" s="142">
        <v>0</v>
      </c>
      <c r="J208" s="142">
        <v>0</v>
      </c>
      <c r="K208" s="142">
        <v>6.1266750050000001</v>
      </c>
      <c r="L208" s="142">
        <v>1966984.0814042301</v>
      </c>
      <c r="M208" s="142">
        <v>0</v>
      </c>
      <c r="N208" s="142">
        <v>0</v>
      </c>
      <c r="O208" s="142">
        <v>0</v>
      </c>
      <c r="P208" s="142">
        <v>0</v>
      </c>
      <c r="Q208" s="142">
        <v>0</v>
      </c>
      <c r="R208" s="142">
        <v>1</v>
      </c>
      <c r="S208" s="142">
        <v>0</v>
      </c>
      <c r="T208" s="142">
        <v>1966984.0814042301</v>
      </c>
      <c r="U208" s="142">
        <v>2422068.59</v>
      </c>
      <c r="V208" s="142">
        <v>47230.337505000003</v>
      </c>
      <c r="W208" s="142">
        <v>2469298.927505</v>
      </c>
      <c r="X208" s="142">
        <v>1966984.0814042301</v>
      </c>
      <c r="Y208" s="142">
        <v>36241.394001615998</v>
      </c>
      <c r="Z208" s="142">
        <v>0</v>
      </c>
      <c r="AA208" s="94">
        <v>2003225.47540584</v>
      </c>
    </row>
    <row r="209" spans="1:27" hidden="1" x14ac:dyDescent="0.2">
      <c r="A209" s="142" t="s">
        <v>315</v>
      </c>
      <c r="B209" s="142">
        <v>82.121339204999998</v>
      </c>
      <c r="C209" s="142">
        <v>138</v>
      </c>
      <c r="D209" s="142">
        <v>20.119375000000002</v>
      </c>
      <c r="E209" s="142">
        <v>0</v>
      </c>
      <c r="F209" s="142">
        <v>3</v>
      </c>
      <c r="G209" s="142">
        <v>34.25</v>
      </c>
      <c r="H209" s="142">
        <v>0</v>
      </c>
      <c r="I209" s="142">
        <v>1</v>
      </c>
      <c r="J209" s="142">
        <v>0</v>
      </c>
      <c r="K209" s="142">
        <v>3.4857881580000001</v>
      </c>
      <c r="L209" s="142">
        <v>140242.05288516599</v>
      </c>
      <c r="M209" s="142">
        <v>0</v>
      </c>
      <c r="N209" s="142">
        <v>0</v>
      </c>
      <c r="O209" s="142">
        <v>0</v>
      </c>
      <c r="P209" s="142">
        <v>0</v>
      </c>
      <c r="Q209" s="142">
        <v>0</v>
      </c>
      <c r="R209" s="142">
        <v>1</v>
      </c>
      <c r="S209" s="142">
        <v>0</v>
      </c>
      <c r="T209" s="142">
        <v>140242.05288516599</v>
      </c>
      <c r="U209" s="142">
        <v>121624.16</v>
      </c>
      <c r="V209" s="142">
        <v>5485.2496160000001</v>
      </c>
      <c r="W209" s="142">
        <v>127109.409616</v>
      </c>
      <c r="X209" s="142">
        <v>127109.409616</v>
      </c>
      <c r="Y209" s="142">
        <v>537.72888</v>
      </c>
      <c r="Z209" s="142">
        <v>298.45</v>
      </c>
      <c r="AA209" s="94">
        <v>127945.588496</v>
      </c>
    </row>
    <row r="210" spans="1:27" hidden="1" x14ac:dyDescent="0.2">
      <c r="A210" s="142" t="s">
        <v>316</v>
      </c>
      <c r="B210" s="142">
        <v>109.980591847</v>
      </c>
      <c r="C210" s="142">
        <v>141</v>
      </c>
      <c r="D210" s="142">
        <v>6.1874596249999998</v>
      </c>
      <c r="E210" s="142">
        <v>0</v>
      </c>
      <c r="F210" s="142">
        <v>1</v>
      </c>
      <c r="G210" s="142">
        <v>164.5</v>
      </c>
      <c r="H210" s="142">
        <v>0</v>
      </c>
      <c r="I210" s="142">
        <v>0</v>
      </c>
      <c r="J210" s="142">
        <v>0</v>
      </c>
      <c r="K210" s="142">
        <v>3.909008976</v>
      </c>
      <c r="L210" s="142">
        <v>214131.58230466599</v>
      </c>
      <c r="M210" s="142">
        <v>0</v>
      </c>
      <c r="N210" s="142">
        <v>7665.7376953339999</v>
      </c>
      <c r="O210" s="142">
        <v>0</v>
      </c>
      <c r="P210" s="142">
        <v>0</v>
      </c>
      <c r="Q210" s="142">
        <v>0</v>
      </c>
      <c r="R210" s="142">
        <v>1</v>
      </c>
      <c r="S210" s="142">
        <v>0</v>
      </c>
      <c r="T210" s="142">
        <v>221797.32</v>
      </c>
      <c r="U210" s="142">
        <v>221797.32</v>
      </c>
      <c r="V210" s="142">
        <v>10868.06868</v>
      </c>
      <c r="W210" s="142">
        <v>232665.38868</v>
      </c>
      <c r="X210" s="142">
        <v>221797.32</v>
      </c>
      <c r="Y210" s="142">
        <v>3041.0284320000001</v>
      </c>
      <c r="Z210" s="142">
        <v>1687.83</v>
      </c>
      <c r="AA210" s="94">
        <v>226526.17843199999</v>
      </c>
    </row>
    <row r="211" spans="1:27" hidden="1" x14ac:dyDescent="0.2">
      <c r="A211" s="142" t="s">
        <v>317</v>
      </c>
      <c r="B211" s="142">
        <v>386.94081313800001</v>
      </c>
      <c r="C211" s="142">
        <v>431</v>
      </c>
      <c r="D211" s="142">
        <v>8.1265521249999999</v>
      </c>
      <c r="E211" s="142">
        <v>0</v>
      </c>
      <c r="F211" s="142">
        <v>5</v>
      </c>
      <c r="G211" s="142">
        <v>1364.75</v>
      </c>
      <c r="H211" s="142">
        <v>25.25</v>
      </c>
      <c r="I211" s="142">
        <v>0</v>
      </c>
      <c r="J211" s="142">
        <v>0</v>
      </c>
      <c r="K211" s="142">
        <v>5.897871597</v>
      </c>
      <c r="L211" s="142">
        <v>1564706.1445128301</v>
      </c>
      <c r="M211" s="142">
        <v>0</v>
      </c>
      <c r="N211" s="142">
        <v>0</v>
      </c>
      <c r="O211" s="142">
        <v>0</v>
      </c>
      <c r="P211" s="142">
        <v>0</v>
      </c>
      <c r="Q211" s="142">
        <v>0</v>
      </c>
      <c r="R211" s="142">
        <v>1</v>
      </c>
      <c r="S211" s="142">
        <v>0</v>
      </c>
      <c r="T211" s="142">
        <v>1564706.1445128301</v>
      </c>
      <c r="U211" s="142">
        <v>1285276.27</v>
      </c>
      <c r="V211" s="142">
        <v>22492.334725000001</v>
      </c>
      <c r="W211" s="142">
        <v>1307768.604725</v>
      </c>
      <c r="X211" s="142">
        <v>1307768.604725</v>
      </c>
      <c r="Y211" s="142">
        <v>25000.960608000001</v>
      </c>
      <c r="Z211" s="142">
        <v>13876.02</v>
      </c>
      <c r="AA211" s="94">
        <v>1346645.5853329999</v>
      </c>
    </row>
    <row r="212" spans="1:27" hidden="1" x14ac:dyDescent="0.2">
      <c r="A212" s="142" t="s">
        <v>318</v>
      </c>
      <c r="B212" s="142">
        <v>59.189405145999999</v>
      </c>
      <c r="C212" s="142">
        <v>239</v>
      </c>
      <c r="D212" s="142">
        <v>4.0565866249999996</v>
      </c>
      <c r="E212" s="142">
        <v>0</v>
      </c>
      <c r="F212" s="142">
        <v>3</v>
      </c>
      <c r="G212" s="142">
        <v>383.625</v>
      </c>
      <c r="H212" s="142">
        <v>4.625</v>
      </c>
      <c r="I212" s="142">
        <v>0</v>
      </c>
      <c r="J212" s="142">
        <v>0</v>
      </c>
      <c r="K212" s="142">
        <v>4.5853811110000002</v>
      </c>
      <c r="L212" s="142">
        <v>421138.952132645</v>
      </c>
      <c r="M212" s="142">
        <v>0</v>
      </c>
      <c r="N212" s="142">
        <v>0</v>
      </c>
      <c r="O212" s="142">
        <v>0</v>
      </c>
      <c r="P212" s="142">
        <v>0</v>
      </c>
      <c r="Q212" s="142">
        <v>0</v>
      </c>
      <c r="R212" s="142">
        <v>1</v>
      </c>
      <c r="S212" s="142">
        <v>0</v>
      </c>
      <c r="T212" s="142">
        <v>421138.952132645</v>
      </c>
      <c r="U212" s="142">
        <v>399276.72</v>
      </c>
      <c r="V212" s="142">
        <v>22678.917696</v>
      </c>
      <c r="W212" s="142">
        <v>421955.63769599999</v>
      </c>
      <c r="X212" s="142">
        <v>421138.952132645</v>
      </c>
      <c r="Y212" s="142">
        <v>5000.0090649599997</v>
      </c>
      <c r="Z212" s="142">
        <v>2477.77</v>
      </c>
      <c r="AA212" s="94">
        <v>428616.73119760503</v>
      </c>
    </row>
    <row r="213" spans="1:27" hidden="1" x14ac:dyDescent="0.2">
      <c r="A213" s="142" t="s">
        <v>319</v>
      </c>
      <c r="B213" s="142">
        <v>85.494144616</v>
      </c>
      <c r="C213" s="142">
        <v>2040</v>
      </c>
      <c r="D213" s="142">
        <v>2.1644533749999999</v>
      </c>
      <c r="E213" s="142">
        <v>0</v>
      </c>
      <c r="F213" s="142">
        <v>102.625</v>
      </c>
      <c r="G213" s="142">
        <v>8457.75</v>
      </c>
      <c r="H213" s="142">
        <v>3513.125</v>
      </c>
      <c r="I213" s="142">
        <v>0</v>
      </c>
      <c r="J213" s="142">
        <v>0</v>
      </c>
      <c r="K213" s="142">
        <v>8.9455410270000009</v>
      </c>
      <c r="L213" s="142">
        <v>32962398.403446399</v>
      </c>
      <c r="M213" s="142">
        <v>0</v>
      </c>
      <c r="N213" s="142">
        <v>0</v>
      </c>
      <c r="O213" s="142">
        <v>0</v>
      </c>
      <c r="P213" s="142">
        <v>0</v>
      </c>
      <c r="Q213" s="142">
        <v>0</v>
      </c>
      <c r="R213" s="142">
        <v>1</v>
      </c>
      <c r="S213" s="142">
        <v>0</v>
      </c>
      <c r="T213" s="142">
        <v>32962398.403446399</v>
      </c>
      <c r="U213" s="142">
        <v>61787631.600000001</v>
      </c>
      <c r="V213" s="142">
        <v>2063706.8954400001</v>
      </c>
      <c r="W213" s="142">
        <v>63851338.495439999</v>
      </c>
      <c r="X213" s="142">
        <v>32962398.403446399</v>
      </c>
      <c r="Y213" s="142">
        <v>801712.74844083504</v>
      </c>
      <c r="Z213" s="142">
        <v>0</v>
      </c>
      <c r="AA213" s="94">
        <v>33764111.151887201</v>
      </c>
    </row>
    <row r="214" spans="1:27" hidden="1" x14ac:dyDescent="0.2">
      <c r="A214" s="142" t="s">
        <v>320</v>
      </c>
      <c r="B214" s="142">
        <v>362.53062208300003</v>
      </c>
      <c r="C214" s="142">
        <v>457</v>
      </c>
      <c r="D214" s="142">
        <v>4.8305317499999996</v>
      </c>
      <c r="E214" s="142">
        <v>0</v>
      </c>
      <c r="F214" s="142">
        <v>18.875</v>
      </c>
      <c r="G214" s="142">
        <v>2977.125</v>
      </c>
      <c r="H214" s="142">
        <v>278.875</v>
      </c>
      <c r="I214" s="142">
        <v>0</v>
      </c>
      <c r="J214" s="142">
        <v>0</v>
      </c>
      <c r="K214" s="142">
        <v>6.7721606090000002</v>
      </c>
      <c r="L214" s="142">
        <v>3750867.1415031902</v>
      </c>
      <c r="M214" s="142">
        <v>0</v>
      </c>
      <c r="N214" s="142">
        <v>0</v>
      </c>
      <c r="O214" s="142">
        <v>0</v>
      </c>
      <c r="P214" s="142">
        <v>0</v>
      </c>
      <c r="Q214" s="142">
        <v>0</v>
      </c>
      <c r="R214" s="142">
        <v>1</v>
      </c>
      <c r="S214" s="142">
        <v>16375</v>
      </c>
      <c r="T214" s="142">
        <v>3767242.1415031902</v>
      </c>
      <c r="U214" s="142">
        <v>3755663.67</v>
      </c>
      <c r="V214" s="142">
        <v>123185.76837600001</v>
      </c>
      <c r="W214" s="142">
        <v>3878849.4383760002</v>
      </c>
      <c r="X214" s="142">
        <v>3767242.1415031902</v>
      </c>
      <c r="Y214" s="142">
        <v>65973.979169280006</v>
      </c>
      <c r="Z214" s="142">
        <v>32693.61</v>
      </c>
      <c r="AA214" s="94">
        <v>3865909.7306724698</v>
      </c>
    </row>
    <row r="215" spans="1:27" hidden="1" x14ac:dyDescent="0.2">
      <c r="A215" s="142" t="s">
        <v>321</v>
      </c>
      <c r="B215" s="142">
        <v>125.9</v>
      </c>
      <c r="C215" s="142">
        <v>295</v>
      </c>
      <c r="D215" s="142">
        <v>3.2947046250000001</v>
      </c>
      <c r="E215" s="142">
        <v>0</v>
      </c>
      <c r="F215" s="142">
        <v>5.625</v>
      </c>
      <c r="G215" s="142">
        <v>2527.625</v>
      </c>
      <c r="H215" s="142">
        <v>118.125</v>
      </c>
      <c r="I215" s="142">
        <v>0</v>
      </c>
      <c r="J215" s="142">
        <v>0</v>
      </c>
      <c r="K215" s="142">
        <v>6.2380549849999998</v>
      </c>
      <c r="L215" s="142">
        <v>2198733.3112467299</v>
      </c>
      <c r="M215" s="142">
        <v>0</v>
      </c>
      <c r="N215" s="142">
        <v>0</v>
      </c>
      <c r="O215" s="142">
        <v>0</v>
      </c>
      <c r="P215" s="142">
        <v>0</v>
      </c>
      <c r="Q215" s="142">
        <v>0</v>
      </c>
      <c r="R215" s="142">
        <v>1</v>
      </c>
      <c r="S215" s="142">
        <v>3060.8150000000001</v>
      </c>
      <c r="T215" s="142">
        <v>2201794.1262467299</v>
      </c>
      <c r="U215" s="142">
        <v>1977385.61</v>
      </c>
      <c r="V215" s="142">
        <v>67428.849300999995</v>
      </c>
      <c r="W215" s="142">
        <v>2044814.459301</v>
      </c>
      <c r="X215" s="142">
        <v>2044814.459301</v>
      </c>
      <c r="Y215" s="142">
        <v>33467.330207999999</v>
      </c>
      <c r="Z215" s="142">
        <v>18575.02</v>
      </c>
      <c r="AA215" s="94">
        <v>2096856.809509</v>
      </c>
    </row>
    <row r="216" spans="1:27" hidden="1" x14ac:dyDescent="0.2">
      <c r="A216" s="142" t="s">
        <v>322</v>
      </c>
      <c r="B216" s="142">
        <v>34.542306713000002</v>
      </c>
      <c r="C216" s="142">
        <v>123</v>
      </c>
      <c r="D216" s="142">
        <v>9.5088936250000007</v>
      </c>
      <c r="E216" s="142">
        <v>0</v>
      </c>
      <c r="F216" s="142">
        <v>3</v>
      </c>
      <c r="G216" s="142">
        <v>257</v>
      </c>
      <c r="H216" s="142">
        <v>8.375</v>
      </c>
      <c r="I216" s="142">
        <v>0</v>
      </c>
      <c r="J216" s="142">
        <v>0</v>
      </c>
      <c r="K216" s="142">
        <v>4.5845903019999996</v>
      </c>
      <c r="L216" s="142">
        <v>420806.04357344098</v>
      </c>
      <c r="M216" s="142">
        <v>0</v>
      </c>
      <c r="N216" s="142">
        <v>0</v>
      </c>
      <c r="O216" s="142">
        <v>0</v>
      </c>
      <c r="P216" s="142">
        <v>0</v>
      </c>
      <c r="Q216" s="142">
        <v>0</v>
      </c>
      <c r="R216" s="142">
        <v>1</v>
      </c>
      <c r="S216" s="142">
        <v>0</v>
      </c>
      <c r="T216" s="142">
        <v>420806.04357344098</v>
      </c>
      <c r="U216" s="142">
        <v>384151.08</v>
      </c>
      <c r="V216" s="142">
        <v>23279.555447999999</v>
      </c>
      <c r="W216" s="142">
        <v>407430.63544799999</v>
      </c>
      <c r="X216" s="142">
        <v>407430.63544799999</v>
      </c>
      <c r="Y216" s="142">
        <v>6857.759376</v>
      </c>
      <c r="Z216" s="142">
        <v>3806.19</v>
      </c>
      <c r="AA216" s="94">
        <v>418094.58482400002</v>
      </c>
    </row>
    <row r="217" spans="1:27" hidden="1" x14ac:dyDescent="0.2">
      <c r="A217" s="142" t="s">
        <v>323</v>
      </c>
      <c r="B217" s="142">
        <v>130.162062867</v>
      </c>
      <c r="C217" s="142">
        <v>514</v>
      </c>
      <c r="D217" s="142">
        <v>4.9945011250000002</v>
      </c>
      <c r="E217" s="142">
        <v>0</v>
      </c>
      <c r="F217" s="142">
        <v>5</v>
      </c>
      <c r="G217" s="142">
        <v>1386</v>
      </c>
      <c r="H217" s="142">
        <v>102.375</v>
      </c>
      <c r="I217" s="142">
        <v>0</v>
      </c>
      <c r="J217" s="142">
        <v>0</v>
      </c>
      <c r="K217" s="142">
        <v>5.8831684940000004</v>
      </c>
      <c r="L217" s="142">
        <v>1541868.41216173</v>
      </c>
      <c r="M217" s="142">
        <v>0</v>
      </c>
      <c r="N217" s="142">
        <v>0</v>
      </c>
      <c r="O217" s="142">
        <v>0</v>
      </c>
      <c r="P217" s="142">
        <v>0</v>
      </c>
      <c r="Q217" s="142">
        <v>0</v>
      </c>
      <c r="R217" s="142">
        <v>1</v>
      </c>
      <c r="S217" s="142">
        <v>3275</v>
      </c>
      <c r="T217" s="142">
        <v>1545143.41216173</v>
      </c>
      <c r="U217" s="142">
        <v>1723311.71</v>
      </c>
      <c r="V217" s="142">
        <v>51354.688957999999</v>
      </c>
      <c r="W217" s="142">
        <v>1774666.3989579999</v>
      </c>
      <c r="X217" s="142">
        <v>1545143.41216173</v>
      </c>
      <c r="Y217" s="142">
        <v>29610.50985984</v>
      </c>
      <c r="Z217" s="142">
        <v>15504.16</v>
      </c>
      <c r="AA217" s="94">
        <v>1590258.0820215701</v>
      </c>
    </row>
    <row r="218" spans="1:27" hidden="1" x14ac:dyDescent="0.2">
      <c r="A218" s="142" t="s">
        <v>324</v>
      </c>
      <c r="B218" s="142">
        <v>232.6</v>
      </c>
      <c r="C218" s="142">
        <v>581</v>
      </c>
      <c r="D218" s="142">
        <v>4.9540561250000001</v>
      </c>
      <c r="E218" s="142">
        <v>0</v>
      </c>
      <c r="F218" s="142">
        <v>8.375</v>
      </c>
      <c r="G218" s="142">
        <v>2296</v>
      </c>
      <c r="H218" s="142">
        <v>462.5</v>
      </c>
      <c r="I218" s="142">
        <v>0</v>
      </c>
      <c r="J218" s="142">
        <v>0</v>
      </c>
      <c r="K218" s="142">
        <v>6.4705647109999997</v>
      </c>
      <c r="L218" s="142">
        <v>2774279.7203825698</v>
      </c>
      <c r="M218" s="142">
        <v>0</v>
      </c>
      <c r="N218" s="142">
        <v>0</v>
      </c>
      <c r="O218" s="142">
        <v>641257.31461743102</v>
      </c>
      <c r="P218" s="142">
        <v>0</v>
      </c>
      <c r="Q218" s="142">
        <v>0</v>
      </c>
      <c r="R218" s="142">
        <v>1</v>
      </c>
      <c r="S218" s="142">
        <v>2920.645</v>
      </c>
      <c r="T218" s="142">
        <v>3418457.68</v>
      </c>
      <c r="U218" s="142">
        <v>3418457.68</v>
      </c>
      <c r="V218" s="142">
        <v>33500.885263999997</v>
      </c>
      <c r="W218" s="142">
        <v>3451958.5652640001</v>
      </c>
      <c r="X218" s="142">
        <v>3418457.68</v>
      </c>
      <c r="Y218" s="142">
        <v>63186.575711999998</v>
      </c>
      <c r="Z218" s="142">
        <v>35069.78</v>
      </c>
      <c r="AA218" s="94">
        <v>3516714.035712</v>
      </c>
    </row>
    <row r="219" spans="1:27" hidden="1" x14ac:dyDescent="0.2">
      <c r="A219" s="142" t="s">
        <v>325</v>
      </c>
      <c r="B219" s="142">
        <v>15.208615007000001</v>
      </c>
      <c r="C219" s="142">
        <v>241</v>
      </c>
      <c r="D219" s="142">
        <v>2.13722425</v>
      </c>
      <c r="E219" s="142">
        <v>0</v>
      </c>
      <c r="F219" s="142">
        <v>27</v>
      </c>
      <c r="G219" s="142">
        <v>5129.5</v>
      </c>
      <c r="H219" s="142">
        <v>264.375</v>
      </c>
      <c r="I219" s="142">
        <v>0</v>
      </c>
      <c r="J219" s="142">
        <v>0</v>
      </c>
      <c r="K219" s="142">
        <v>7.0093658989999996</v>
      </c>
      <c r="L219" s="142">
        <v>4754979.2907450199</v>
      </c>
      <c r="M219" s="142">
        <v>0</v>
      </c>
      <c r="N219" s="142">
        <v>0</v>
      </c>
      <c r="O219" s="142">
        <v>0</v>
      </c>
      <c r="P219" s="142">
        <v>0</v>
      </c>
      <c r="Q219" s="142">
        <v>0</v>
      </c>
      <c r="R219" s="142">
        <v>1</v>
      </c>
      <c r="S219" s="142">
        <v>0</v>
      </c>
      <c r="T219" s="142">
        <v>4754979.2907450199</v>
      </c>
      <c r="U219" s="142">
        <v>4847507.34</v>
      </c>
      <c r="V219" s="142">
        <v>155604.985614</v>
      </c>
      <c r="W219" s="142">
        <v>5003112.3256139997</v>
      </c>
      <c r="X219" s="142">
        <v>4754979.2907450199</v>
      </c>
      <c r="Y219" s="142">
        <v>74376.553530239995</v>
      </c>
      <c r="Z219" s="142">
        <v>34983.42</v>
      </c>
      <c r="AA219" s="94">
        <v>4864339.2642752603</v>
      </c>
    </row>
    <row r="220" spans="1:27" hidden="1" x14ac:dyDescent="0.2">
      <c r="A220" s="142" t="s">
        <v>326</v>
      </c>
      <c r="B220" s="142">
        <v>81.602759203999994</v>
      </c>
      <c r="C220" s="142">
        <v>154</v>
      </c>
      <c r="D220" s="142">
        <v>4.2721771249999998</v>
      </c>
      <c r="E220" s="142">
        <v>0</v>
      </c>
      <c r="F220" s="142">
        <v>2</v>
      </c>
      <c r="G220" s="142">
        <v>83</v>
      </c>
      <c r="H220" s="142">
        <v>0</v>
      </c>
      <c r="I220" s="142">
        <v>1</v>
      </c>
      <c r="J220" s="142">
        <v>0</v>
      </c>
      <c r="K220" s="142">
        <v>3.3762084680000002</v>
      </c>
      <c r="L220" s="142">
        <v>125686.434348932</v>
      </c>
      <c r="M220" s="142">
        <v>0</v>
      </c>
      <c r="N220" s="142">
        <v>0</v>
      </c>
      <c r="O220" s="142">
        <v>0</v>
      </c>
      <c r="P220" s="142">
        <v>0</v>
      </c>
      <c r="Q220" s="142">
        <v>0</v>
      </c>
      <c r="R220" s="142">
        <v>1</v>
      </c>
      <c r="S220" s="142">
        <v>0</v>
      </c>
      <c r="T220" s="142">
        <v>125686.434348932</v>
      </c>
      <c r="U220" s="142">
        <v>118996.48</v>
      </c>
      <c r="V220" s="142">
        <v>13910.688512000001</v>
      </c>
      <c r="W220" s="142">
        <v>132907.168512</v>
      </c>
      <c r="X220" s="142">
        <v>125686.434348932</v>
      </c>
      <c r="Y220" s="142">
        <v>434.16458591999998</v>
      </c>
      <c r="Z220" s="142">
        <v>227.33</v>
      </c>
      <c r="AA220" s="94">
        <v>126347.928934852</v>
      </c>
    </row>
    <row r="221" spans="1:27" hidden="1" x14ac:dyDescent="0.2">
      <c r="A221" s="142" t="s">
        <v>327</v>
      </c>
      <c r="B221" s="142">
        <v>23.533092629999999</v>
      </c>
      <c r="C221" s="142">
        <v>58</v>
      </c>
      <c r="D221" s="142">
        <v>9.7185518749999993</v>
      </c>
      <c r="E221" s="142">
        <v>0</v>
      </c>
      <c r="F221" s="142">
        <v>2</v>
      </c>
      <c r="G221" s="142">
        <v>54.375</v>
      </c>
      <c r="H221" s="142">
        <v>2.5</v>
      </c>
      <c r="I221" s="142">
        <v>0</v>
      </c>
      <c r="J221" s="142">
        <v>0</v>
      </c>
      <c r="K221" s="142">
        <v>3.4171264360000002</v>
      </c>
      <c r="L221" s="142">
        <v>130935.934877427</v>
      </c>
      <c r="M221" s="142">
        <v>0</v>
      </c>
      <c r="N221" s="142">
        <v>0</v>
      </c>
      <c r="O221" s="142">
        <v>0</v>
      </c>
      <c r="P221" s="142">
        <v>0</v>
      </c>
      <c r="Q221" s="142">
        <v>0</v>
      </c>
      <c r="R221" s="142">
        <v>1</v>
      </c>
      <c r="S221" s="142">
        <v>655</v>
      </c>
      <c r="T221" s="142">
        <v>131590.934877427</v>
      </c>
      <c r="U221" s="142">
        <v>34436.94</v>
      </c>
      <c r="V221" s="142">
        <v>1563.4370759999999</v>
      </c>
      <c r="W221" s="142">
        <v>36000.377075999997</v>
      </c>
      <c r="X221" s="142">
        <v>36000.377075999997</v>
      </c>
      <c r="Y221" s="142">
        <v>1115.1352867200001</v>
      </c>
      <c r="Z221" s="142">
        <v>524.51</v>
      </c>
      <c r="AA221" s="94">
        <v>37640.022362720003</v>
      </c>
    </row>
    <row r="222" spans="1:27" hidden="1" x14ac:dyDescent="0.2">
      <c r="A222" s="142" t="s">
        <v>328</v>
      </c>
      <c r="B222" s="142">
        <v>122.544199108</v>
      </c>
      <c r="C222" s="142">
        <v>524</v>
      </c>
      <c r="D222" s="142">
        <v>4.0264808749999998</v>
      </c>
      <c r="E222" s="142">
        <v>0</v>
      </c>
      <c r="F222" s="142">
        <v>21.5</v>
      </c>
      <c r="G222" s="142">
        <v>6884.625</v>
      </c>
      <c r="H222" s="142">
        <v>350.625</v>
      </c>
      <c r="I222" s="142">
        <v>0</v>
      </c>
      <c r="J222" s="142">
        <v>0</v>
      </c>
      <c r="K222" s="142">
        <v>7.3208124850000003</v>
      </c>
      <c r="L222" s="142">
        <v>6492443.2729437901</v>
      </c>
      <c r="M222" s="142">
        <v>0</v>
      </c>
      <c r="N222" s="142">
        <v>0</v>
      </c>
      <c r="O222" s="142">
        <v>0</v>
      </c>
      <c r="P222" s="142">
        <v>0</v>
      </c>
      <c r="Q222" s="142">
        <v>0</v>
      </c>
      <c r="R222" s="142">
        <v>1</v>
      </c>
      <c r="S222" s="142">
        <v>0</v>
      </c>
      <c r="T222" s="142">
        <v>6492443.2729437901</v>
      </c>
      <c r="U222" s="142">
        <v>6164749.4000000004</v>
      </c>
      <c r="V222" s="142">
        <v>315018.69433999999</v>
      </c>
      <c r="W222" s="142">
        <v>6479768.0943400003</v>
      </c>
      <c r="X222" s="142">
        <v>6479768.0943400003</v>
      </c>
      <c r="Y222" s="142">
        <v>102800.35295712001</v>
      </c>
      <c r="Z222" s="142">
        <v>48352.71</v>
      </c>
      <c r="AA222" s="94">
        <v>6630921.1572971204</v>
      </c>
    </row>
    <row r="223" spans="1:27" hidden="1" x14ac:dyDescent="0.2">
      <c r="A223" s="142" t="s">
        <v>329</v>
      </c>
      <c r="B223" s="142">
        <v>214.908542641</v>
      </c>
      <c r="C223" s="142">
        <v>1017</v>
      </c>
      <c r="D223" s="142">
        <v>5.17523</v>
      </c>
      <c r="E223" s="142">
        <v>0</v>
      </c>
      <c r="F223" s="142">
        <v>11.875</v>
      </c>
      <c r="G223" s="142">
        <v>4357.75</v>
      </c>
      <c r="H223" s="142">
        <v>129</v>
      </c>
      <c r="I223" s="142">
        <v>0</v>
      </c>
      <c r="J223" s="142">
        <v>0</v>
      </c>
      <c r="K223" s="142">
        <v>6.818052282</v>
      </c>
      <c r="L223" s="142">
        <v>3927011.5791994599</v>
      </c>
      <c r="M223" s="142">
        <v>0</v>
      </c>
      <c r="N223" s="142">
        <v>0</v>
      </c>
      <c r="O223" s="142">
        <v>0</v>
      </c>
      <c r="P223" s="142">
        <v>0</v>
      </c>
      <c r="Q223" s="142">
        <v>0</v>
      </c>
      <c r="R223" s="142">
        <v>1</v>
      </c>
      <c r="S223" s="142">
        <v>0</v>
      </c>
      <c r="T223" s="142">
        <v>3927011.5791994599</v>
      </c>
      <c r="U223" s="142">
        <v>5067409.84</v>
      </c>
      <c r="V223" s="142">
        <v>155062.74110399999</v>
      </c>
      <c r="W223" s="142">
        <v>5222472.5811040001</v>
      </c>
      <c r="X223" s="142">
        <v>3927011.5791994599</v>
      </c>
      <c r="Y223" s="142">
        <v>80864.858842560003</v>
      </c>
      <c r="Z223" s="142">
        <v>38035.230000000003</v>
      </c>
      <c r="AA223" s="94">
        <v>4045911.6680420199</v>
      </c>
    </row>
    <row r="224" spans="1:27" hidden="1" x14ac:dyDescent="0.2">
      <c r="A224" s="142" t="s">
        <v>330</v>
      </c>
      <c r="B224" s="142">
        <v>70.969825434000001</v>
      </c>
      <c r="C224" s="142">
        <v>81</v>
      </c>
      <c r="D224" s="142">
        <v>2.6155978750000002</v>
      </c>
      <c r="E224" s="142">
        <v>0</v>
      </c>
      <c r="F224" s="142">
        <v>2</v>
      </c>
      <c r="G224" s="142">
        <v>379.75</v>
      </c>
      <c r="H224" s="142">
        <v>16.875</v>
      </c>
      <c r="I224" s="142">
        <v>0</v>
      </c>
      <c r="J224" s="142">
        <v>0</v>
      </c>
      <c r="K224" s="142">
        <v>4.6404783050000002</v>
      </c>
      <c r="L224" s="142">
        <v>444993.65618996398</v>
      </c>
      <c r="M224" s="142">
        <v>0</v>
      </c>
      <c r="N224" s="142">
        <v>0</v>
      </c>
      <c r="O224" s="142">
        <v>0</v>
      </c>
      <c r="P224" s="142">
        <v>0</v>
      </c>
      <c r="Q224" s="142">
        <v>0</v>
      </c>
      <c r="R224" s="142">
        <v>1</v>
      </c>
      <c r="S224" s="142">
        <v>0</v>
      </c>
      <c r="T224" s="142">
        <v>444993.65618996398</v>
      </c>
      <c r="U224" s="142">
        <v>376671.44</v>
      </c>
      <c r="V224" s="142">
        <v>20377.924904</v>
      </c>
      <c r="W224" s="142">
        <v>397049.36490400002</v>
      </c>
      <c r="X224" s="142">
        <v>397049.36490400002</v>
      </c>
      <c r="Y224" s="142">
        <v>6976.7461919999996</v>
      </c>
      <c r="Z224" s="142">
        <v>3872.23</v>
      </c>
      <c r="AA224" s="94">
        <v>407898.34109599999</v>
      </c>
    </row>
    <row r="225" spans="1:27" hidden="1" x14ac:dyDescent="0.2">
      <c r="A225" s="142" t="s">
        <v>331</v>
      </c>
      <c r="B225" s="142">
        <v>109.010382135</v>
      </c>
      <c r="C225" s="142">
        <v>281</v>
      </c>
      <c r="D225" s="142">
        <v>4.6123192499999996</v>
      </c>
      <c r="E225" s="142">
        <v>0</v>
      </c>
      <c r="F225" s="142">
        <v>3</v>
      </c>
      <c r="G225" s="142">
        <v>440.75</v>
      </c>
      <c r="H225" s="142">
        <v>51.375</v>
      </c>
      <c r="I225" s="142">
        <v>0</v>
      </c>
      <c r="J225" s="142">
        <v>0</v>
      </c>
      <c r="K225" s="142">
        <v>4.9824906909999997</v>
      </c>
      <c r="L225" s="142">
        <v>626452.16055330401</v>
      </c>
      <c r="M225" s="142">
        <v>0</v>
      </c>
      <c r="N225" s="142">
        <v>0</v>
      </c>
      <c r="O225" s="142">
        <v>0</v>
      </c>
      <c r="P225" s="142">
        <v>0</v>
      </c>
      <c r="Q225" s="142">
        <v>0</v>
      </c>
      <c r="R225" s="142">
        <v>1</v>
      </c>
      <c r="S225" s="142">
        <v>0</v>
      </c>
      <c r="T225" s="142">
        <v>626452.16055330401</v>
      </c>
      <c r="U225" s="142">
        <v>535550.24</v>
      </c>
      <c r="V225" s="142">
        <v>21957.559840000002</v>
      </c>
      <c r="W225" s="142">
        <v>557507.79983999999</v>
      </c>
      <c r="X225" s="142">
        <v>557507.79983999999</v>
      </c>
      <c r="Y225" s="142">
        <v>10335.835536000001</v>
      </c>
      <c r="Z225" s="142">
        <v>5736.59</v>
      </c>
      <c r="AA225" s="94">
        <v>573580.22537600005</v>
      </c>
    </row>
    <row r="226" spans="1:27" hidden="1" x14ac:dyDescent="0.2">
      <c r="A226" s="142" t="s">
        <v>332</v>
      </c>
      <c r="B226" s="142">
        <v>132.48711810099999</v>
      </c>
      <c r="C226" s="142">
        <v>623</v>
      </c>
      <c r="D226" s="142">
        <v>4.4100086249999997</v>
      </c>
      <c r="E226" s="142">
        <v>0</v>
      </c>
      <c r="F226" s="142">
        <v>21.875</v>
      </c>
      <c r="G226" s="142">
        <v>7367.375</v>
      </c>
      <c r="H226" s="142">
        <v>518.125</v>
      </c>
      <c r="I226" s="142">
        <v>0</v>
      </c>
      <c r="J226" s="142">
        <v>0</v>
      </c>
      <c r="K226" s="142">
        <v>7.4364067289999998</v>
      </c>
      <c r="L226" s="142">
        <v>7288029.2320329398</v>
      </c>
      <c r="M226" s="142">
        <v>0</v>
      </c>
      <c r="N226" s="142">
        <v>0</v>
      </c>
      <c r="O226" s="142">
        <v>0</v>
      </c>
      <c r="P226" s="142">
        <v>0</v>
      </c>
      <c r="Q226" s="142">
        <v>0</v>
      </c>
      <c r="R226" s="142">
        <v>1</v>
      </c>
      <c r="S226" s="142">
        <v>1637.5</v>
      </c>
      <c r="T226" s="142">
        <v>7289666.7320329398</v>
      </c>
      <c r="U226" s="142">
        <v>9068578.9299999997</v>
      </c>
      <c r="V226" s="142">
        <v>382694.03084600001</v>
      </c>
      <c r="W226" s="142">
        <v>9451272.9608459994</v>
      </c>
      <c r="X226" s="142">
        <v>7289666.7320329398</v>
      </c>
      <c r="Y226" s="142">
        <v>162944.75613312001</v>
      </c>
      <c r="Z226" s="142">
        <v>76641.960000000006</v>
      </c>
      <c r="AA226" s="94">
        <v>7529253.4481660603</v>
      </c>
    </row>
    <row r="227" spans="1:27" hidden="1" x14ac:dyDescent="0.2">
      <c r="A227" s="142" t="s">
        <v>333</v>
      </c>
      <c r="B227" s="142">
        <v>63.720141069999997</v>
      </c>
      <c r="C227" s="142">
        <v>309</v>
      </c>
      <c r="D227" s="142">
        <v>5.6724147499999997</v>
      </c>
      <c r="E227" s="142">
        <v>0</v>
      </c>
      <c r="F227" s="142">
        <v>2</v>
      </c>
      <c r="G227" s="142">
        <v>768.875</v>
      </c>
      <c r="H227" s="142">
        <v>17.125</v>
      </c>
      <c r="I227" s="142">
        <v>0</v>
      </c>
      <c r="J227" s="142">
        <v>0</v>
      </c>
      <c r="K227" s="142">
        <v>5.2393572470000001</v>
      </c>
      <c r="L227" s="142">
        <v>809922.82748929504</v>
      </c>
      <c r="M227" s="142">
        <v>0</v>
      </c>
      <c r="N227" s="142">
        <v>0</v>
      </c>
      <c r="O227" s="142">
        <v>0</v>
      </c>
      <c r="P227" s="142">
        <v>0</v>
      </c>
      <c r="Q227" s="142">
        <v>0</v>
      </c>
      <c r="R227" s="142">
        <v>1</v>
      </c>
      <c r="S227" s="142">
        <v>0</v>
      </c>
      <c r="T227" s="142">
        <v>809922.82748929504</v>
      </c>
      <c r="U227" s="142">
        <v>1179804.03</v>
      </c>
      <c r="V227" s="142">
        <v>48136.004423999999</v>
      </c>
      <c r="W227" s="142">
        <v>1227940.034424</v>
      </c>
      <c r="X227" s="142">
        <v>809922.82748929504</v>
      </c>
      <c r="Y227" s="142">
        <v>20407.245755520002</v>
      </c>
      <c r="Z227" s="142">
        <v>9598.66</v>
      </c>
      <c r="AA227" s="94">
        <v>839928.73324481503</v>
      </c>
    </row>
    <row r="228" spans="1:27" hidden="1" x14ac:dyDescent="0.2">
      <c r="A228" s="142" t="s">
        <v>334</v>
      </c>
      <c r="B228" s="142">
        <v>9.3311533220000005</v>
      </c>
      <c r="C228" s="142">
        <v>32</v>
      </c>
      <c r="D228" s="142">
        <v>2.7872854999999999</v>
      </c>
      <c r="E228" s="142">
        <v>0</v>
      </c>
      <c r="F228" s="142">
        <v>1.375</v>
      </c>
      <c r="G228" s="142">
        <v>188</v>
      </c>
      <c r="H228" s="142">
        <v>0</v>
      </c>
      <c r="I228" s="142">
        <v>0</v>
      </c>
      <c r="J228" s="142">
        <v>1</v>
      </c>
      <c r="K228" s="142">
        <v>3.5620763549999999</v>
      </c>
      <c r="L228" s="142">
        <v>151359.541531111</v>
      </c>
      <c r="M228" s="142">
        <v>0</v>
      </c>
      <c r="N228" s="142">
        <v>0</v>
      </c>
      <c r="O228" s="142">
        <v>0</v>
      </c>
      <c r="P228" s="142">
        <v>0</v>
      </c>
      <c r="Q228" s="142">
        <v>0</v>
      </c>
      <c r="R228" s="142">
        <v>1</v>
      </c>
      <c r="S228" s="142">
        <v>1805.18</v>
      </c>
      <c r="T228" s="142">
        <v>153164.72153111099</v>
      </c>
      <c r="U228" s="142">
        <v>141357.82999999999</v>
      </c>
      <c r="V228" s="142">
        <v>6149.0656049999998</v>
      </c>
      <c r="W228" s="142">
        <v>147506.895605</v>
      </c>
      <c r="X228" s="142">
        <v>147506.895605</v>
      </c>
      <c r="Y228" s="142">
        <v>1670.39184</v>
      </c>
      <c r="Z228" s="142">
        <v>927.1</v>
      </c>
      <c r="AA228" s="94">
        <v>150104.387445</v>
      </c>
    </row>
    <row r="229" spans="1:27" hidden="1" x14ac:dyDescent="0.2">
      <c r="A229" s="142" t="s">
        <v>335</v>
      </c>
      <c r="B229" s="142">
        <v>82.973818633999997</v>
      </c>
      <c r="C229" s="142">
        <v>1209</v>
      </c>
      <c r="D229" s="142">
        <v>2.9029651250000001</v>
      </c>
      <c r="E229" s="142">
        <v>0</v>
      </c>
      <c r="F229" s="142">
        <v>51.5</v>
      </c>
      <c r="G229" s="142">
        <v>6516.5</v>
      </c>
      <c r="H229" s="142">
        <v>888.375</v>
      </c>
      <c r="I229" s="142">
        <v>0</v>
      </c>
      <c r="J229" s="142">
        <v>0</v>
      </c>
      <c r="K229" s="142">
        <v>7.8127963239999998</v>
      </c>
      <c r="L229" s="142">
        <v>10618765.5043227</v>
      </c>
      <c r="M229" s="142">
        <v>0</v>
      </c>
      <c r="N229" s="142">
        <v>0</v>
      </c>
      <c r="O229" s="142">
        <v>0</v>
      </c>
      <c r="P229" s="142">
        <v>0</v>
      </c>
      <c r="Q229" s="142">
        <v>0</v>
      </c>
      <c r="R229" s="142">
        <v>1</v>
      </c>
      <c r="S229" s="142">
        <v>0</v>
      </c>
      <c r="T229" s="142">
        <v>10618765.5043227</v>
      </c>
      <c r="U229" s="142">
        <v>11443738.2399999</v>
      </c>
      <c r="V229" s="142">
        <v>318135.92307199998</v>
      </c>
      <c r="W229" s="142">
        <v>11761874.163071901</v>
      </c>
      <c r="X229" s="142">
        <v>10618765.5043227</v>
      </c>
      <c r="Y229" s="142">
        <v>296026.663757484</v>
      </c>
      <c r="Z229" s="142">
        <v>0</v>
      </c>
      <c r="AA229" s="94">
        <v>10914792.168080101</v>
      </c>
    </row>
    <row r="230" spans="1:27" hidden="1" x14ac:dyDescent="0.2">
      <c r="A230" s="142" t="s">
        <v>336</v>
      </c>
      <c r="B230" s="142">
        <v>188.46679453600001</v>
      </c>
      <c r="C230" s="142">
        <v>274</v>
      </c>
      <c r="D230" s="142">
        <v>4.887378</v>
      </c>
      <c r="E230" s="142">
        <v>0</v>
      </c>
      <c r="F230" s="142">
        <v>2</v>
      </c>
      <c r="G230" s="142">
        <v>27.5</v>
      </c>
      <c r="H230" s="142">
        <v>0</v>
      </c>
      <c r="I230" s="142">
        <v>0</v>
      </c>
      <c r="J230" s="142">
        <v>0</v>
      </c>
      <c r="K230" s="142">
        <v>2.7146815969999998</v>
      </c>
      <c r="L230" s="142">
        <v>64862.089640527003</v>
      </c>
      <c r="M230" s="142">
        <v>0</v>
      </c>
      <c r="N230" s="142">
        <v>88384.470359472994</v>
      </c>
      <c r="O230" s="142">
        <v>0</v>
      </c>
      <c r="P230" s="142">
        <v>0</v>
      </c>
      <c r="Q230" s="142">
        <v>0</v>
      </c>
      <c r="R230" s="142">
        <v>1</v>
      </c>
      <c r="S230" s="142">
        <v>6550</v>
      </c>
      <c r="T230" s="142">
        <v>159796.56</v>
      </c>
      <c r="U230" s="142">
        <v>159796.56</v>
      </c>
      <c r="V230" s="142">
        <v>7702.1941919999999</v>
      </c>
      <c r="W230" s="142">
        <v>167498.75419199999</v>
      </c>
      <c r="X230" s="142">
        <v>159796.56</v>
      </c>
      <c r="Y230" s="142">
        <v>3796.137072</v>
      </c>
      <c r="Z230" s="142">
        <v>2106.9299999999998</v>
      </c>
      <c r="AA230" s="94">
        <v>165699.627072</v>
      </c>
    </row>
    <row r="231" spans="1:27" hidden="1" x14ac:dyDescent="0.2">
      <c r="A231" s="142" t="s">
        <v>337</v>
      </c>
      <c r="B231" s="142">
        <v>288.14523103499999</v>
      </c>
      <c r="C231" s="142">
        <v>312</v>
      </c>
      <c r="D231" s="142">
        <v>10.132548375000001</v>
      </c>
      <c r="E231" s="142">
        <v>0</v>
      </c>
      <c r="F231" s="142">
        <v>3.375</v>
      </c>
      <c r="G231" s="142">
        <v>141.625</v>
      </c>
      <c r="H231" s="142">
        <v>0.75</v>
      </c>
      <c r="I231" s="142">
        <v>0</v>
      </c>
      <c r="J231" s="142">
        <v>0</v>
      </c>
      <c r="K231" s="142">
        <v>4.1218081289999997</v>
      </c>
      <c r="L231" s="142">
        <v>264909.92159150401</v>
      </c>
      <c r="M231" s="142">
        <v>0</v>
      </c>
      <c r="N231" s="142">
        <v>136519.588408496</v>
      </c>
      <c r="O231" s="142">
        <v>0</v>
      </c>
      <c r="P231" s="142">
        <v>0</v>
      </c>
      <c r="Q231" s="142">
        <v>0</v>
      </c>
      <c r="R231" s="142">
        <v>1</v>
      </c>
      <c r="S231" s="142">
        <v>4583.6899999999996</v>
      </c>
      <c r="T231" s="142">
        <v>406013.2</v>
      </c>
      <c r="U231" s="142">
        <v>406013.2</v>
      </c>
      <c r="V231" s="142">
        <v>14372.86728</v>
      </c>
      <c r="W231" s="142">
        <v>420386.06728000002</v>
      </c>
      <c r="X231" s="142">
        <v>406013.2</v>
      </c>
      <c r="Y231" s="142">
        <v>7175.8202879999999</v>
      </c>
      <c r="Z231" s="142">
        <v>3982.72</v>
      </c>
      <c r="AA231" s="94">
        <v>417171.74028799997</v>
      </c>
    </row>
    <row r="232" spans="1:27" hidden="1" x14ac:dyDescent="0.2">
      <c r="A232" s="142" t="s">
        <v>338</v>
      </c>
      <c r="B232" s="142">
        <v>103.280504353</v>
      </c>
      <c r="C232" s="142">
        <v>503</v>
      </c>
      <c r="D232" s="142">
        <v>6.7035646250000003</v>
      </c>
      <c r="E232" s="142">
        <v>0</v>
      </c>
      <c r="F232" s="142">
        <v>13.125</v>
      </c>
      <c r="G232" s="142">
        <v>3010.75</v>
      </c>
      <c r="H232" s="142">
        <v>213.5</v>
      </c>
      <c r="I232" s="142">
        <v>0</v>
      </c>
      <c r="J232" s="142">
        <v>0</v>
      </c>
      <c r="K232" s="142">
        <v>6.680704446</v>
      </c>
      <c r="L232" s="142">
        <v>3423046.3094973699</v>
      </c>
      <c r="M232" s="142">
        <v>0</v>
      </c>
      <c r="N232" s="142">
        <v>0</v>
      </c>
      <c r="O232" s="142">
        <v>0</v>
      </c>
      <c r="P232" s="142">
        <v>0</v>
      </c>
      <c r="Q232" s="142">
        <v>0</v>
      </c>
      <c r="R232" s="142">
        <v>1</v>
      </c>
      <c r="S232" s="142">
        <v>36025</v>
      </c>
      <c r="T232" s="142">
        <v>3459071.3094973699</v>
      </c>
      <c r="U232" s="142">
        <v>4227465.01</v>
      </c>
      <c r="V232" s="142">
        <v>224901.13853200001</v>
      </c>
      <c r="W232" s="142">
        <v>4452366.1485320004</v>
      </c>
      <c r="X232" s="142">
        <v>3459071.3094973699</v>
      </c>
      <c r="Y232" s="142">
        <v>71670.015343680003</v>
      </c>
      <c r="Z232" s="142">
        <v>35046.92</v>
      </c>
      <c r="AA232" s="94">
        <v>3565788.2448410499</v>
      </c>
    </row>
    <row r="233" spans="1:27" hidden="1" x14ac:dyDescent="0.2">
      <c r="A233" s="142" t="s">
        <v>339</v>
      </c>
      <c r="B233" s="142">
        <v>72.626942769999999</v>
      </c>
      <c r="C233" s="142">
        <v>98</v>
      </c>
      <c r="D233" s="142">
        <v>10.44465625</v>
      </c>
      <c r="E233" s="142">
        <v>0</v>
      </c>
      <c r="F233" s="142">
        <v>2</v>
      </c>
      <c r="G233" s="142">
        <v>35.375</v>
      </c>
      <c r="H233" s="142">
        <v>0</v>
      </c>
      <c r="I233" s="142">
        <v>1</v>
      </c>
      <c r="J233" s="142">
        <v>0</v>
      </c>
      <c r="K233" s="142">
        <v>3.0731505270000001</v>
      </c>
      <c r="L233" s="142">
        <v>92826.508201340999</v>
      </c>
      <c r="M233" s="142">
        <v>20096.481798658999</v>
      </c>
      <c r="N233" s="142">
        <v>0</v>
      </c>
      <c r="O233" s="142">
        <v>0</v>
      </c>
      <c r="P233" s="142">
        <v>0</v>
      </c>
      <c r="Q233" s="142">
        <v>0</v>
      </c>
      <c r="R233" s="142">
        <v>1</v>
      </c>
      <c r="S233" s="142">
        <v>0</v>
      </c>
      <c r="T233" s="142">
        <v>112922.99</v>
      </c>
      <c r="U233" s="142">
        <v>112922.99</v>
      </c>
      <c r="V233" s="142">
        <v>4810.5193740000004</v>
      </c>
      <c r="W233" s="142">
        <v>117733.509374</v>
      </c>
      <c r="X233" s="142">
        <v>112922.99</v>
      </c>
      <c r="Y233" s="142">
        <v>114.4104</v>
      </c>
      <c r="Z233" s="142">
        <v>63.5</v>
      </c>
      <c r="AA233" s="94">
        <v>113100.9004</v>
      </c>
    </row>
    <row r="234" spans="1:27" hidden="1" x14ac:dyDescent="0.2">
      <c r="A234" s="142" t="s">
        <v>340</v>
      </c>
      <c r="B234" s="142">
        <v>101.47772146699999</v>
      </c>
      <c r="C234" s="142">
        <v>111</v>
      </c>
      <c r="D234" s="142">
        <v>20.418953125000002</v>
      </c>
      <c r="E234" s="142">
        <v>0</v>
      </c>
      <c r="F234" s="142">
        <v>2</v>
      </c>
      <c r="G234" s="142">
        <v>36.5</v>
      </c>
      <c r="H234" s="142">
        <v>0</v>
      </c>
      <c r="I234" s="142">
        <v>1</v>
      </c>
      <c r="J234" s="142">
        <v>0</v>
      </c>
      <c r="K234" s="142">
        <v>3.5329983299999999</v>
      </c>
      <c r="L234" s="142">
        <v>147021.67880782101</v>
      </c>
      <c r="M234" s="142">
        <v>0</v>
      </c>
      <c r="N234" s="142">
        <v>0</v>
      </c>
      <c r="O234" s="142">
        <v>0</v>
      </c>
      <c r="P234" s="142">
        <v>0</v>
      </c>
      <c r="Q234" s="142">
        <v>0</v>
      </c>
      <c r="R234" s="142">
        <v>1</v>
      </c>
      <c r="S234" s="142">
        <v>0</v>
      </c>
      <c r="T234" s="142">
        <v>147021.67880782101</v>
      </c>
      <c r="U234" s="142">
        <v>58081.599999999999</v>
      </c>
      <c r="V234" s="142">
        <v>0</v>
      </c>
      <c r="W234" s="142">
        <v>58081.599999999999</v>
      </c>
      <c r="X234" s="142">
        <v>58081.599999999999</v>
      </c>
      <c r="Y234" s="142">
        <v>141.86889600000001</v>
      </c>
      <c r="Z234" s="142">
        <v>78.739999999999995</v>
      </c>
      <c r="AA234" s="94">
        <v>58302.208895999996</v>
      </c>
    </row>
    <row r="235" spans="1:27" hidden="1" x14ac:dyDescent="0.2">
      <c r="A235" s="142" t="s">
        <v>341</v>
      </c>
      <c r="B235" s="142">
        <v>27.032349319000001</v>
      </c>
      <c r="C235" s="142">
        <v>166</v>
      </c>
      <c r="D235" s="142">
        <v>4.4368907499999999</v>
      </c>
      <c r="E235" s="142">
        <v>0</v>
      </c>
      <c r="F235" s="142">
        <v>6.375</v>
      </c>
      <c r="G235" s="142">
        <v>2767.375</v>
      </c>
      <c r="H235" s="142">
        <v>110.125</v>
      </c>
      <c r="I235" s="142">
        <v>0</v>
      </c>
      <c r="J235" s="142">
        <v>0</v>
      </c>
      <c r="K235" s="142">
        <v>6.284402128</v>
      </c>
      <c r="L235" s="142">
        <v>2303036.73146261</v>
      </c>
      <c r="M235" s="142">
        <v>0</v>
      </c>
      <c r="N235" s="142">
        <v>0</v>
      </c>
      <c r="O235" s="142">
        <v>0</v>
      </c>
      <c r="P235" s="142">
        <v>0</v>
      </c>
      <c r="Q235" s="142">
        <v>0</v>
      </c>
      <c r="R235" s="142">
        <v>1</v>
      </c>
      <c r="S235" s="142">
        <v>0</v>
      </c>
      <c r="T235" s="142">
        <v>2303036.73146261</v>
      </c>
      <c r="U235" s="142">
        <v>2508856.89</v>
      </c>
      <c r="V235" s="142">
        <v>82290.505992000006</v>
      </c>
      <c r="W235" s="142">
        <v>2591147.3959920001</v>
      </c>
      <c r="X235" s="142">
        <v>2303036.73146261</v>
      </c>
      <c r="Y235" s="142">
        <v>63243.807290429002</v>
      </c>
      <c r="Z235" s="142">
        <v>0</v>
      </c>
      <c r="AA235" s="94">
        <v>2366280.5387530299</v>
      </c>
    </row>
    <row r="236" spans="1:27" hidden="1" x14ac:dyDescent="0.2">
      <c r="A236" s="142" t="s">
        <v>342</v>
      </c>
      <c r="B236" s="142">
        <v>42.429080110000001</v>
      </c>
      <c r="C236" s="142">
        <v>56</v>
      </c>
      <c r="D236" s="142">
        <v>6.0624996250000001</v>
      </c>
      <c r="E236" s="142">
        <v>0</v>
      </c>
      <c r="F236" s="142">
        <v>1</v>
      </c>
      <c r="G236" s="142">
        <v>63.125</v>
      </c>
      <c r="H236" s="142">
        <v>0</v>
      </c>
      <c r="I236" s="142">
        <v>0</v>
      </c>
      <c r="J236" s="142">
        <v>1</v>
      </c>
      <c r="K236" s="142">
        <v>3.0373684010000002</v>
      </c>
      <c r="L236" s="142">
        <v>89563.701591662</v>
      </c>
      <c r="M236" s="142">
        <v>1653.518408338</v>
      </c>
      <c r="N236" s="142">
        <v>0</v>
      </c>
      <c r="O236" s="142">
        <v>0</v>
      </c>
      <c r="P236" s="142">
        <v>0</v>
      </c>
      <c r="Q236" s="142">
        <v>0</v>
      </c>
      <c r="R236" s="142">
        <v>1</v>
      </c>
      <c r="S236" s="142">
        <v>0</v>
      </c>
      <c r="T236" s="142">
        <v>91217.22</v>
      </c>
      <c r="U236" s="142">
        <v>91217.22</v>
      </c>
      <c r="V236" s="142">
        <v>9066.9916680000006</v>
      </c>
      <c r="W236" s="142">
        <v>100284.211668</v>
      </c>
      <c r="X236" s="142">
        <v>91217.22</v>
      </c>
      <c r="Y236" s="142">
        <v>1796.2432799999999</v>
      </c>
      <c r="Z236" s="142">
        <v>996.95</v>
      </c>
      <c r="AA236" s="94">
        <v>94010.413279999993</v>
      </c>
    </row>
    <row r="237" spans="1:27" hidden="1" x14ac:dyDescent="0.2">
      <c r="A237" s="142" t="s">
        <v>343</v>
      </c>
      <c r="B237" s="142">
        <v>97.559875387999995</v>
      </c>
      <c r="C237" s="142">
        <v>253</v>
      </c>
      <c r="D237" s="142">
        <v>5.7415422500000002</v>
      </c>
      <c r="E237" s="142">
        <v>0</v>
      </c>
      <c r="F237" s="142">
        <v>4.375</v>
      </c>
      <c r="G237" s="142">
        <v>583</v>
      </c>
      <c r="H237" s="142">
        <v>56.625</v>
      </c>
      <c r="I237" s="142">
        <v>0</v>
      </c>
      <c r="J237" s="142">
        <v>0</v>
      </c>
      <c r="K237" s="142">
        <v>5.2460419659999999</v>
      </c>
      <c r="L237" s="142">
        <v>815355.07015192905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2">
        <v>1</v>
      </c>
      <c r="S237" s="142">
        <v>383.83</v>
      </c>
      <c r="T237" s="142">
        <v>815738.900151929</v>
      </c>
      <c r="U237" s="142">
        <v>775293.24</v>
      </c>
      <c r="V237" s="142">
        <v>37989.368759999998</v>
      </c>
      <c r="W237" s="142">
        <v>813282.60875999997</v>
      </c>
      <c r="X237" s="142">
        <v>813282.60875999997</v>
      </c>
      <c r="Y237" s="142">
        <v>12475.310015999999</v>
      </c>
      <c r="Z237" s="142">
        <v>6924.04</v>
      </c>
      <c r="AA237" s="94">
        <v>832681.95877599996</v>
      </c>
    </row>
    <row r="238" spans="1:27" hidden="1" x14ac:dyDescent="0.2">
      <c r="A238" s="142" t="s">
        <v>344</v>
      </c>
      <c r="B238" s="142">
        <v>158.40656082199999</v>
      </c>
      <c r="C238" s="142">
        <v>311</v>
      </c>
      <c r="D238" s="142">
        <v>4.7640516249999996</v>
      </c>
      <c r="E238" s="142">
        <v>0</v>
      </c>
      <c r="F238" s="142">
        <v>10.5</v>
      </c>
      <c r="G238" s="142">
        <v>1650.875</v>
      </c>
      <c r="H238" s="142">
        <v>106.25</v>
      </c>
      <c r="I238" s="142">
        <v>0</v>
      </c>
      <c r="J238" s="142">
        <v>0</v>
      </c>
      <c r="K238" s="142">
        <v>6.0927320930000004</v>
      </c>
      <c r="L238" s="142">
        <v>1901339.3050149099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2">
        <v>1</v>
      </c>
      <c r="S238" s="142">
        <v>0</v>
      </c>
      <c r="T238" s="142">
        <v>1901339.3050149099</v>
      </c>
      <c r="U238" s="142">
        <v>1789966.17</v>
      </c>
      <c r="V238" s="142">
        <v>54951.961418999999</v>
      </c>
      <c r="W238" s="142">
        <v>1844918.131419</v>
      </c>
      <c r="X238" s="142">
        <v>1844918.131419</v>
      </c>
      <c r="Y238" s="142">
        <v>34806.801407040002</v>
      </c>
      <c r="Z238" s="142">
        <v>16371.57</v>
      </c>
      <c r="AA238" s="94">
        <v>1896096.5028260399</v>
      </c>
    </row>
    <row r="239" spans="1:27" hidden="1" x14ac:dyDescent="0.2">
      <c r="A239" s="142" t="s">
        <v>345</v>
      </c>
      <c r="B239" s="142">
        <v>44.3</v>
      </c>
      <c r="C239" s="142">
        <v>337</v>
      </c>
      <c r="D239" s="142">
        <v>2.7828035</v>
      </c>
      <c r="E239" s="142">
        <v>0</v>
      </c>
      <c r="F239" s="142">
        <v>14.375</v>
      </c>
      <c r="G239" s="142">
        <v>6183.75</v>
      </c>
      <c r="H239" s="142">
        <v>401.25</v>
      </c>
      <c r="I239" s="142">
        <v>0</v>
      </c>
      <c r="J239" s="142">
        <v>0</v>
      </c>
      <c r="K239" s="142">
        <v>7.0507871179999997</v>
      </c>
      <c r="L239" s="142">
        <v>4956072.3399847997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2">
        <v>1</v>
      </c>
      <c r="S239" s="142">
        <v>0</v>
      </c>
      <c r="T239" s="142">
        <v>4956072.3399847997</v>
      </c>
      <c r="U239" s="142">
        <v>5295888.93</v>
      </c>
      <c r="V239" s="142">
        <v>252084.31306799999</v>
      </c>
      <c r="W239" s="142">
        <v>5547973.2430680003</v>
      </c>
      <c r="X239" s="142">
        <v>4956072.3399847997</v>
      </c>
      <c r="Y239" s="142">
        <v>90663.926545919996</v>
      </c>
      <c r="Z239" s="142">
        <v>44928.79</v>
      </c>
      <c r="AA239" s="94">
        <v>5091665.0565307196</v>
      </c>
    </row>
    <row r="240" spans="1:27" hidden="1" x14ac:dyDescent="0.2">
      <c r="A240" s="142" t="s">
        <v>346</v>
      </c>
      <c r="B240" s="142">
        <v>181.87706042799999</v>
      </c>
      <c r="C240" s="142">
        <v>512</v>
      </c>
      <c r="D240" s="142">
        <v>3.4609960000000002</v>
      </c>
      <c r="E240" s="142">
        <v>0</v>
      </c>
      <c r="F240" s="142">
        <v>8</v>
      </c>
      <c r="G240" s="142">
        <v>4060.5</v>
      </c>
      <c r="H240" s="142">
        <v>213.5</v>
      </c>
      <c r="I240" s="142">
        <v>0</v>
      </c>
      <c r="J240" s="142">
        <v>0</v>
      </c>
      <c r="K240" s="142">
        <v>6.6843580850000004</v>
      </c>
      <c r="L240" s="142">
        <v>3435575.7583473502</v>
      </c>
      <c r="M240" s="142">
        <v>0</v>
      </c>
      <c r="N240" s="142">
        <v>0</v>
      </c>
      <c r="O240" s="142">
        <v>0</v>
      </c>
      <c r="P240" s="142">
        <v>0</v>
      </c>
      <c r="Q240" s="142">
        <v>0</v>
      </c>
      <c r="R240" s="142">
        <v>1</v>
      </c>
      <c r="S240" s="142">
        <v>0</v>
      </c>
      <c r="T240" s="142">
        <v>3435575.7583473502</v>
      </c>
      <c r="U240" s="142">
        <v>3211273.14</v>
      </c>
      <c r="V240" s="142">
        <v>177904.53195599999</v>
      </c>
      <c r="W240" s="142">
        <v>3389177.6719559999</v>
      </c>
      <c r="X240" s="142">
        <v>3389177.6719559999</v>
      </c>
      <c r="Y240" s="142">
        <v>66682.957536000002</v>
      </c>
      <c r="Z240" s="142">
        <v>37010.339999999997</v>
      </c>
      <c r="AA240" s="94">
        <v>3492870.9694920001</v>
      </c>
    </row>
    <row r="241" spans="1:27" hidden="1" x14ac:dyDescent="0.2">
      <c r="A241" s="142" t="s">
        <v>347</v>
      </c>
      <c r="B241" s="142">
        <v>51.99902359</v>
      </c>
      <c r="C241" s="142">
        <v>991</v>
      </c>
      <c r="D241" s="142">
        <v>3.0320158749999999</v>
      </c>
      <c r="E241" s="142">
        <v>0</v>
      </c>
      <c r="F241" s="142">
        <v>62.25</v>
      </c>
      <c r="G241" s="142">
        <v>9100.625</v>
      </c>
      <c r="H241" s="142">
        <v>1401.625</v>
      </c>
      <c r="I241" s="142">
        <v>0</v>
      </c>
      <c r="J241" s="142">
        <v>0</v>
      </c>
      <c r="K241" s="142">
        <v>8.2483998340000007</v>
      </c>
      <c r="L241" s="142">
        <v>16415504.3548216</v>
      </c>
      <c r="M241" s="142">
        <v>0</v>
      </c>
      <c r="N241" s="142">
        <v>0</v>
      </c>
      <c r="O241" s="142">
        <v>0</v>
      </c>
      <c r="P241" s="142">
        <v>0</v>
      </c>
      <c r="Q241" s="142">
        <v>0</v>
      </c>
      <c r="R241" s="142">
        <v>1</v>
      </c>
      <c r="S241" s="142">
        <v>0</v>
      </c>
      <c r="T241" s="142">
        <v>16415504.3548216</v>
      </c>
      <c r="U241" s="142">
        <v>17614561.199999999</v>
      </c>
      <c r="V241" s="142">
        <v>785609.42952000001</v>
      </c>
      <c r="W241" s="142">
        <v>18400170.629519999</v>
      </c>
      <c r="X241" s="142">
        <v>16415504.3548216</v>
      </c>
      <c r="Y241" s="142">
        <v>393667.042031141</v>
      </c>
      <c r="Z241" s="142">
        <v>0</v>
      </c>
      <c r="AA241" s="94">
        <v>16809171.396852698</v>
      </c>
    </row>
    <row r="242" spans="1:27" hidden="1" x14ac:dyDescent="0.2">
      <c r="A242" s="142" t="s">
        <v>348</v>
      </c>
      <c r="B242" s="142">
        <v>233.282727416</v>
      </c>
      <c r="C242" s="142">
        <v>499</v>
      </c>
      <c r="D242" s="142">
        <v>5.2274287499999996</v>
      </c>
      <c r="E242" s="142">
        <v>0</v>
      </c>
      <c r="F242" s="142">
        <v>2</v>
      </c>
      <c r="G242" s="142">
        <v>82.125</v>
      </c>
      <c r="H242" s="142">
        <v>0</v>
      </c>
      <c r="I242" s="142">
        <v>0</v>
      </c>
      <c r="J242" s="142">
        <v>0</v>
      </c>
      <c r="K242" s="142">
        <v>3.4558195810000001</v>
      </c>
      <c r="L242" s="142">
        <v>136101.55052476999</v>
      </c>
      <c r="M242" s="142">
        <v>0</v>
      </c>
      <c r="N242" s="142">
        <v>0</v>
      </c>
      <c r="O242" s="142">
        <v>0</v>
      </c>
      <c r="P242" s="142">
        <v>0</v>
      </c>
      <c r="Q242" s="142">
        <v>0</v>
      </c>
      <c r="R242" s="142">
        <v>1</v>
      </c>
      <c r="S242" s="142">
        <v>0</v>
      </c>
      <c r="T242" s="142">
        <v>136101.55052476999</v>
      </c>
      <c r="U242" s="142">
        <v>84267.39</v>
      </c>
      <c r="V242" s="142">
        <v>7432.3837979999998</v>
      </c>
      <c r="W242" s="142">
        <v>91699.773797999995</v>
      </c>
      <c r="X242" s="142">
        <v>91699.773797999995</v>
      </c>
      <c r="Y242" s="142">
        <v>0</v>
      </c>
      <c r="Z242" s="142">
        <v>0</v>
      </c>
      <c r="AA242" s="94">
        <v>91699.773797999995</v>
      </c>
    </row>
    <row r="243" spans="1:27" hidden="1" x14ac:dyDescent="0.2">
      <c r="A243" s="142" t="s">
        <v>349</v>
      </c>
      <c r="B243" s="142">
        <v>103.00393467400001</v>
      </c>
      <c r="C243" s="142">
        <v>555</v>
      </c>
      <c r="D243" s="142">
        <v>4.0910697499999999</v>
      </c>
      <c r="E243" s="142">
        <v>0</v>
      </c>
      <c r="F243" s="142">
        <v>9</v>
      </c>
      <c r="G243" s="142">
        <v>8133.625</v>
      </c>
      <c r="H243" s="142">
        <v>270.125</v>
      </c>
      <c r="I243" s="142">
        <v>0</v>
      </c>
      <c r="J243" s="142">
        <v>0</v>
      </c>
      <c r="K243" s="142">
        <v>7.1947063670000002</v>
      </c>
      <c r="L243" s="142">
        <v>5723227.0127017004</v>
      </c>
      <c r="M243" s="142">
        <v>0</v>
      </c>
      <c r="N243" s="142">
        <v>0</v>
      </c>
      <c r="O243" s="142">
        <v>0</v>
      </c>
      <c r="P243" s="142">
        <v>0</v>
      </c>
      <c r="Q243" s="142">
        <v>0</v>
      </c>
      <c r="R243" s="142">
        <v>1</v>
      </c>
      <c r="S243" s="142">
        <v>0</v>
      </c>
      <c r="T243" s="142">
        <v>5723227.0127017004</v>
      </c>
      <c r="U243" s="142">
        <v>6200370.3899999997</v>
      </c>
      <c r="V243" s="142">
        <v>342260.44552800001</v>
      </c>
      <c r="W243" s="142">
        <v>6542630.8355280003</v>
      </c>
      <c r="X243" s="142">
        <v>5723227.0127017004</v>
      </c>
      <c r="Y243" s="142">
        <v>93409.455796800001</v>
      </c>
      <c r="Z243" s="142">
        <v>43935.65</v>
      </c>
      <c r="AA243" s="94">
        <v>5860572.1184985004</v>
      </c>
    </row>
    <row r="244" spans="1:27" hidden="1" x14ac:dyDescent="0.2">
      <c r="A244" s="142" t="s">
        <v>350</v>
      </c>
      <c r="B244" s="142">
        <v>63.929159011000003</v>
      </c>
      <c r="C244" s="142">
        <v>104</v>
      </c>
      <c r="D244" s="142">
        <v>2.3884907499999999</v>
      </c>
      <c r="E244" s="142">
        <v>0</v>
      </c>
      <c r="F244" s="142">
        <v>2</v>
      </c>
      <c r="G244" s="142">
        <v>128.25</v>
      </c>
      <c r="H244" s="142">
        <v>0</v>
      </c>
      <c r="I244" s="142">
        <v>0</v>
      </c>
      <c r="J244" s="142">
        <v>0</v>
      </c>
      <c r="K244" s="142">
        <v>3.5740818390000002</v>
      </c>
      <c r="L244" s="142">
        <v>153187.63762779199</v>
      </c>
      <c r="M244" s="142">
        <v>0</v>
      </c>
      <c r="N244" s="142">
        <v>107100.122372208</v>
      </c>
      <c r="O244" s="142">
        <v>0</v>
      </c>
      <c r="P244" s="142">
        <v>0</v>
      </c>
      <c r="Q244" s="142">
        <v>0</v>
      </c>
      <c r="R244" s="142">
        <v>1</v>
      </c>
      <c r="S244" s="142">
        <v>0</v>
      </c>
      <c r="T244" s="142">
        <v>260287.76</v>
      </c>
      <c r="U244" s="142">
        <v>260287.76</v>
      </c>
      <c r="V244" s="142">
        <v>11114.287351999999</v>
      </c>
      <c r="W244" s="142">
        <v>271402.04735200002</v>
      </c>
      <c r="X244" s="142">
        <v>260287.76</v>
      </c>
      <c r="Y244" s="142">
        <v>4802.9485919999997</v>
      </c>
      <c r="Z244" s="142">
        <v>2665.73</v>
      </c>
      <c r="AA244" s="94">
        <v>267756.43859199999</v>
      </c>
    </row>
    <row r="245" spans="1:27" hidden="1" x14ac:dyDescent="0.2">
      <c r="A245" s="142" t="s">
        <v>351</v>
      </c>
      <c r="B245" s="142">
        <v>108.075096637</v>
      </c>
      <c r="C245" s="142">
        <v>251</v>
      </c>
      <c r="D245" s="142">
        <v>4.7314438750000001</v>
      </c>
      <c r="E245" s="142">
        <v>0</v>
      </c>
      <c r="F245" s="142">
        <v>5.25</v>
      </c>
      <c r="G245" s="142">
        <v>848.625</v>
      </c>
      <c r="H245" s="142">
        <v>67.125</v>
      </c>
      <c r="I245" s="142">
        <v>0</v>
      </c>
      <c r="J245" s="142">
        <v>0</v>
      </c>
      <c r="K245" s="142">
        <v>5.4920097840000004</v>
      </c>
      <c r="L245" s="142">
        <v>1042723.69337411</v>
      </c>
      <c r="M245" s="142">
        <v>0</v>
      </c>
      <c r="N245" s="142">
        <v>0</v>
      </c>
      <c r="O245" s="142">
        <v>0</v>
      </c>
      <c r="P245" s="142">
        <v>0</v>
      </c>
      <c r="Q245" s="142">
        <v>0</v>
      </c>
      <c r="R245" s="142">
        <v>1</v>
      </c>
      <c r="S245" s="142">
        <v>0</v>
      </c>
      <c r="T245" s="142">
        <v>1042723.69337411</v>
      </c>
      <c r="U245" s="142">
        <v>978185.05</v>
      </c>
      <c r="V245" s="142">
        <v>42551.049675000002</v>
      </c>
      <c r="W245" s="142">
        <v>1020736.0996749999</v>
      </c>
      <c r="X245" s="142">
        <v>1020736.0996749999</v>
      </c>
      <c r="Y245" s="142">
        <v>21449.875620244999</v>
      </c>
      <c r="Z245" s="142">
        <v>0</v>
      </c>
      <c r="AA245" s="94">
        <v>1042185.9752952399</v>
      </c>
    </row>
    <row r="246" spans="1:27" hidden="1" x14ac:dyDescent="0.2">
      <c r="A246" s="142" t="s">
        <v>352</v>
      </c>
      <c r="B246" s="142">
        <v>81.692191023999996</v>
      </c>
      <c r="C246" s="142">
        <v>110</v>
      </c>
      <c r="D246" s="142">
        <v>5.4520474999999999</v>
      </c>
      <c r="E246" s="142">
        <v>0</v>
      </c>
      <c r="F246" s="142">
        <v>1</v>
      </c>
      <c r="G246" s="142">
        <v>232.5</v>
      </c>
      <c r="H246" s="142">
        <v>0</v>
      </c>
      <c r="I246" s="142">
        <v>0</v>
      </c>
      <c r="J246" s="142">
        <v>0</v>
      </c>
      <c r="K246" s="142">
        <v>4.0953444780000003</v>
      </c>
      <c r="L246" s="142">
        <v>257991.38649333001</v>
      </c>
      <c r="M246" s="142">
        <v>0</v>
      </c>
      <c r="N246" s="142">
        <v>0</v>
      </c>
      <c r="O246" s="142">
        <v>0</v>
      </c>
      <c r="P246" s="142">
        <v>0</v>
      </c>
      <c r="Q246" s="142">
        <v>0</v>
      </c>
      <c r="R246" s="142">
        <v>1</v>
      </c>
      <c r="S246" s="142">
        <v>0</v>
      </c>
      <c r="T246" s="142">
        <v>257991.38649333001</v>
      </c>
      <c r="U246" s="142">
        <v>201579.32</v>
      </c>
      <c r="V246" s="142">
        <v>12477.759908</v>
      </c>
      <c r="W246" s="142">
        <v>214057.07990800001</v>
      </c>
      <c r="X246" s="142">
        <v>214057.07990800001</v>
      </c>
      <c r="Y246" s="142">
        <v>3412.67917536</v>
      </c>
      <c r="Z246" s="142">
        <v>1786.89</v>
      </c>
      <c r="AA246" s="94">
        <v>219256.64908336001</v>
      </c>
    </row>
    <row r="247" spans="1:27" hidden="1" x14ac:dyDescent="0.2">
      <c r="A247" s="142" t="s">
        <v>353</v>
      </c>
      <c r="B247" s="142">
        <v>128.85400857299999</v>
      </c>
      <c r="C247" s="142">
        <v>407</v>
      </c>
      <c r="D247" s="142">
        <v>4.3174564999999996</v>
      </c>
      <c r="E247" s="142">
        <v>0</v>
      </c>
      <c r="F247" s="142">
        <v>3.75</v>
      </c>
      <c r="G247" s="142">
        <v>647</v>
      </c>
      <c r="H247" s="142">
        <v>40.125</v>
      </c>
      <c r="I247" s="142">
        <v>0</v>
      </c>
      <c r="J247" s="142">
        <v>0</v>
      </c>
      <c r="K247" s="142">
        <v>5.2186833620000002</v>
      </c>
      <c r="L247" s="142">
        <v>793350.47333187005</v>
      </c>
      <c r="M247" s="142">
        <v>0</v>
      </c>
      <c r="N247" s="142">
        <v>0</v>
      </c>
      <c r="O247" s="142">
        <v>0</v>
      </c>
      <c r="P247" s="142">
        <v>0</v>
      </c>
      <c r="Q247" s="142">
        <v>0</v>
      </c>
      <c r="R247" s="142">
        <v>1</v>
      </c>
      <c r="S247" s="142">
        <v>7532.5</v>
      </c>
      <c r="T247" s="142">
        <v>800882.97333187005</v>
      </c>
      <c r="U247" s="142">
        <v>818134.32</v>
      </c>
      <c r="V247" s="142">
        <v>22253.253504</v>
      </c>
      <c r="W247" s="142">
        <v>840387.57350399997</v>
      </c>
      <c r="X247" s="142">
        <v>800882.97333187005</v>
      </c>
      <c r="Y247" s="142">
        <v>14932.845407999999</v>
      </c>
      <c r="Z247" s="142">
        <v>8288.02</v>
      </c>
      <c r="AA247" s="94">
        <v>824103.83873987</v>
      </c>
    </row>
    <row r="248" spans="1:27" hidden="1" x14ac:dyDescent="0.2">
      <c r="A248" s="142" t="s">
        <v>354</v>
      </c>
      <c r="B248" s="142">
        <v>790.01301560900004</v>
      </c>
      <c r="C248" s="142">
        <v>1430</v>
      </c>
      <c r="D248" s="142">
        <v>8.7598342500000008</v>
      </c>
      <c r="E248" s="142">
        <v>0</v>
      </c>
      <c r="F248" s="142">
        <v>5</v>
      </c>
      <c r="G248" s="142">
        <v>909.875</v>
      </c>
      <c r="H248" s="142">
        <v>12.25</v>
      </c>
      <c r="I248" s="142">
        <v>0</v>
      </c>
      <c r="J248" s="142">
        <v>0</v>
      </c>
      <c r="K248" s="142">
        <v>5.606821075</v>
      </c>
      <c r="L248" s="142">
        <v>1169583.28353168</v>
      </c>
      <c r="M248" s="142">
        <v>0</v>
      </c>
      <c r="N248" s="142">
        <v>0</v>
      </c>
      <c r="O248" s="142">
        <v>0</v>
      </c>
      <c r="P248" s="142">
        <v>0</v>
      </c>
      <c r="Q248" s="142">
        <v>0</v>
      </c>
      <c r="R248" s="142">
        <v>1</v>
      </c>
      <c r="S248" s="142">
        <v>0</v>
      </c>
      <c r="T248" s="142">
        <v>1169583.28353168</v>
      </c>
      <c r="U248" s="142">
        <v>1058689.8999999999</v>
      </c>
      <c r="V248" s="142">
        <v>67120.939660000004</v>
      </c>
      <c r="W248" s="142">
        <v>1125810.8396600001</v>
      </c>
      <c r="X248" s="142">
        <v>1125810.8396600001</v>
      </c>
      <c r="Y248" s="142">
        <v>18511.602719999999</v>
      </c>
      <c r="Z248" s="142">
        <v>10274.299999999999</v>
      </c>
      <c r="AA248" s="94">
        <v>1154596.74238</v>
      </c>
    </row>
    <row r="249" spans="1:27" hidden="1" x14ac:dyDescent="0.2">
      <c r="A249" s="142" t="s">
        <v>355</v>
      </c>
      <c r="B249" s="142">
        <v>268.63155613999999</v>
      </c>
      <c r="C249" s="142">
        <v>380</v>
      </c>
      <c r="D249" s="142">
        <v>3.0741741249999999</v>
      </c>
      <c r="E249" s="142">
        <v>0</v>
      </c>
      <c r="F249" s="142">
        <v>9</v>
      </c>
      <c r="G249" s="142">
        <v>1899.875</v>
      </c>
      <c r="H249" s="142">
        <v>259.625</v>
      </c>
      <c r="I249" s="142">
        <v>0</v>
      </c>
      <c r="J249" s="142">
        <v>0</v>
      </c>
      <c r="K249" s="142">
        <v>6.2145988609999998</v>
      </c>
      <c r="L249" s="142">
        <v>2147759.70964533</v>
      </c>
      <c r="M249" s="142">
        <v>0</v>
      </c>
      <c r="N249" s="142">
        <v>0</v>
      </c>
      <c r="O249" s="142">
        <v>0</v>
      </c>
      <c r="P249" s="142">
        <v>0</v>
      </c>
      <c r="Q249" s="142">
        <v>0</v>
      </c>
      <c r="R249" s="142">
        <v>1</v>
      </c>
      <c r="S249" s="142">
        <v>0</v>
      </c>
      <c r="T249" s="142">
        <v>2147759.70964533</v>
      </c>
      <c r="U249" s="142">
        <v>1874531.69</v>
      </c>
      <c r="V249" s="142">
        <v>132716.84365200001</v>
      </c>
      <c r="W249" s="142">
        <v>2007248.5336519999</v>
      </c>
      <c r="X249" s="142">
        <v>2007248.5336519999</v>
      </c>
      <c r="Y249" s="142">
        <v>27977.919215999998</v>
      </c>
      <c r="Z249" s="142">
        <v>15528.29</v>
      </c>
      <c r="AA249" s="94">
        <v>2050754.7428679999</v>
      </c>
    </row>
    <row r="250" spans="1:27" hidden="1" x14ac:dyDescent="0.2">
      <c r="A250" s="142" t="s">
        <v>356</v>
      </c>
      <c r="B250" s="142">
        <v>216.81088687299999</v>
      </c>
      <c r="C250" s="142">
        <v>315</v>
      </c>
      <c r="D250" s="142">
        <v>4.1615942500000003</v>
      </c>
      <c r="E250" s="142">
        <v>0</v>
      </c>
      <c r="F250" s="142">
        <v>1</v>
      </c>
      <c r="G250" s="142">
        <v>148.75</v>
      </c>
      <c r="H250" s="142">
        <v>0</v>
      </c>
      <c r="I250" s="142">
        <v>0</v>
      </c>
      <c r="J250" s="142">
        <v>0</v>
      </c>
      <c r="K250" s="142">
        <v>3.785399999</v>
      </c>
      <c r="L250" s="142">
        <v>189233.50329610301</v>
      </c>
      <c r="M250" s="142">
        <v>0</v>
      </c>
      <c r="N250" s="142">
        <v>0</v>
      </c>
      <c r="O250" s="142">
        <v>0</v>
      </c>
      <c r="P250" s="142">
        <v>0</v>
      </c>
      <c r="Q250" s="142">
        <v>0</v>
      </c>
      <c r="R250" s="142">
        <v>1</v>
      </c>
      <c r="S250" s="142">
        <v>0</v>
      </c>
      <c r="T250" s="142">
        <v>189233.50329610301</v>
      </c>
      <c r="U250" s="142">
        <v>180765.28</v>
      </c>
      <c r="V250" s="142">
        <v>7917.5192639999996</v>
      </c>
      <c r="W250" s="142">
        <v>188682.799264</v>
      </c>
      <c r="X250" s="142">
        <v>188682.799264</v>
      </c>
      <c r="Y250" s="142">
        <v>2301.9372480000002</v>
      </c>
      <c r="Z250" s="142">
        <v>1277.6199999999999</v>
      </c>
      <c r="AA250" s="94">
        <v>192262.356512</v>
      </c>
    </row>
    <row r="251" spans="1:27" hidden="1" x14ac:dyDescent="0.2">
      <c r="A251" s="142" t="s">
        <v>357</v>
      </c>
      <c r="B251" s="142">
        <v>220.87094007900001</v>
      </c>
      <c r="C251" s="142">
        <v>494</v>
      </c>
      <c r="D251" s="142">
        <v>4.7295958750000002</v>
      </c>
      <c r="E251" s="142">
        <v>0</v>
      </c>
      <c r="F251" s="142">
        <v>2</v>
      </c>
      <c r="G251" s="142">
        <v>672.625</v>
      </c>
      <c r="H251" s="142">
        <v>11.25</v>
      </c>
      <c r="I251" s="142">
        <v>0</v>
      </c>
      <c r="J251" s="142">
        <v>0</v>
      </c>
      <c r="K251" s="142">
        <v>5.1194902979999997</v>
      </c>
      <c r="L251" s="142">
        <v>718432.68931190704</v>
      </c>
      <c r="M251" s="142">
        <v>0</v>
      </c>
      <c r="N251" s="142">
        <v>0</v>
      </c>
      <c r="O251" s="142">
        <v>0</v>
      </c>
      <c r="P251" s="142">
        <v>0</v>
      </c>
      <c r="Q251" s="142">
        <v>0</v>
      </c>
      <c r="R251" s="142">
        <v>1</v>
      </c>
      <c r="S251" s="142">
        <v>0</v>
      </c>
      <c r="T251" s="142">
        <v>718432.68931190704</v>
      </c>
      <c r="U251" s="142">
        <v>565399.97</v>
      </c>
      <c r="V251" s="142">
        <v>21541.738857</v>
      </c>
      <c r="W251" s="142">
        <v>586941.70885699999</v>
      </c>
      <c r="X251" s="142">
        <v>586941.70885699999</v>
      </c>
      <c r="Y251" s="142">
        <v>9356.4825120000005</v>
      </c>
      <c r="Z251" s="142">
        <v>5193.03</v>
      </c>
      <c r="AA251" s="94">
        <v>601491.22136900004</v>
      </c>
    </row>
    <row r="252" spans="1:27" hidden="1" x14ac:dyDescent="0.2">
      <c r="A252" s="142" t="s">
        <v>358</v>
      </c>
      <c r="B252" s="142">
        <v>74.576935990999999</v>
      </c>
      <c r="C252" s="142">
        <v>214</v>
      </c>
      <c r="D252" s="142">
        <v>3.0288123749999998</v>
      </c>
      <c r="E252" s="142">
        <v>0</v>
      </c>
      <c r="F252" s="142">
        <v>2</v>
      </c>
      <c r="G252" s="142">
        <v>147.125</v>
      </c>
      <c r="H252" s="142">
        <v>0</v>
      </c>
      <c r="I252" s="142">
        <v>0</v>
      </c>
      <c r="J252" s="142">
        <v>0</v>
      </c>
      <c r="K252" s="142">
        <v>3.6994342489999998</v>
      </c>
      <c r="L252" s="142">
        <v>173645.51837149</v>
      </c>
      <c r="M252" s="142">
        <v>0</v>
      </c>
      <c r="N252" s="142">
        <v>0</v>
      </c>
      <c r="O252" s="142">
        <v>0</v>
      </c>
      <c r="P252" s="142">
        <v>0</v>
      </c>
      <c r="Q252" s="142">
        <v>0</v>
      </c>
      <c r="R252" s="142">
        <v>1</v>
      </c>
      <c r="S252" s="142">
        <v>0</v>
      </c>
      <c r="T252" s="142">
        <v>173645.51837149</v>
      </c>
      <c r="U252" s="142">
        <v>129610.04</v>
      </c>
      <c r="V252" s="142">
        <v>4860.3765000000003</v>
      </c>
      <c r="W252" s="142">
        <v>134470.41649999999</v>
      </c>
      <c r="X252" s="142">
        <v>134470.41649999999</v>
      </c>
      <c r="Y252" s="142">
        <v>3878.5125600000001</v>
      </c>
      <c r="Z252" s="142">
        <v>2152.65</v>
      </c>
      <c r="AA252" s="94">
        <v>140501.57905999999</v>
      </c>
    </row>
    <row r="253" spans="1:27" hidden="1" x14ac:dyDescent="0.2">
      <c r="A253" s="142" t="s">
        <v>359</v>
      </c>
      <c r="B253" s="142">
        <v>5.5503231079999997</v>
      </c>
      <c r="C253" s="142">
        <v>99</v>
      </c>
      <c r="D253" s="142">
        <v>1.8535630000000001</v>
      </c>
      <c r="E253" s="142">
        <v>0</v>
      </c>
      <c r="F253" s="142">
        <v>17.5</v>
      </c>
      <c r="G253" s="142">
        <v>1073.625</v>
      </c>
      <c r="H253" s="142">
        <v>57.875</v>
      </c>
      <c r="I253" s="142">
        <v>0</v>
      </c>
      <c r="J253" s="142">
        <v>0</v>
      </c>
      <c r="K253" s="142">
        <v>5.5797101590000002</v>
      </c>
      <c r="L253" s="142">
        <v>1138300.7741819799</v>
      </c>
      <c r="M253" s="142">
        <v>0</v>
      </c>
      <c r="N253" s="142">
        <v>0</v>
      </c>
      <c r="O253" s="142">
        <v>0</v>
      </c>
      <c r="P253" s="142">
        <v>0</v>
      </c>
      <c r="Q253" s="142">
        <v>0</v>
      </c>
      <c r="R253" s="142">
        <v>1</v>
      </c>
      <c r="S253" s="142">
        <v>0</v>
      </c>
      <c r="T253" s="142">
        <v>1138300.7741819799</v>
      </c>
      <c r="U253" s="142">
        <v>1371244.62</v>
      </c>
      <c r="V253" s="142">
        <v>43331.329991999999</v>
      </c>
      <c r="W253" s="142">
        <v>1414575.9499919999</v>
      </c>
      <c r="X253" s="142">
        <v>1138300.7741819799</v>
      </c>
      <c r="Y253" s="142">
        <v>20166.938151359998</v>
      </c>
      <c r="Z253" s="142">
        <v>9485.6299999999992</v>
      </c>
      <c r="AA253" s="94">
        <v>1167953.3423333401</v>
      </c>
    </row>
    <row r="254" spans="1:27" hidden="1" x14ac:dyDescent="0.2">
      <c r="A254" s="142" t="s">
        <v>360</v>
      </c>
      <c r="B254" s="142">
        <v>113.656179009</v>
      </c>
      <c r="C254" s="142">
        <v>405</v>
      </c>
      <c r="D254" s="142">
        <v>4.1419101249999999</v>
      </c>
      <c r="E254" s="142">
        <v>0</v>
      </c>
      <c r="F254" s="142">
        <v>14.5</v>
      </c>
      <c r="G254" s="142">
        <v>4252.75</v>
      </c>
      <c r="H254" s="142">
        <v>220.625</v>
      </c>
      <c r="I254" s="142">
        <v>0</v>
      </c>
      <c r="J254" s="142">
        <v>0</v>
      </c>
      <c r="K254" s="142">
        <v>6.8332597960000001</v>
      </c>
      <c r="L254" s="142">
        <v>3987188.0699256598</v>
      </c>
      <c r="M254" s="142">
        <v>0</v>
      </c>
      <c r="N254" s="142">
        <v>0</v>
      </c>
      <c r="O254" s="142">
        <v>0</v>
      </c>
      <c r="P254" s="142">
        <v>0</v>
      </c>
      <c r="Q254" s="142">
        <v>0</v>
      </c>
      <c r="R254" s="142">
        <v>1</v>
      </c>
      <c r="S254" s="142">
        <v>2965.1849999999999</v>
      </c>
      <c r="T254" s="142">
        <v>3990153.2549256599</v>
      </c>
      <c r="U254" s="142">
        <v>4578655.18</v>
      </c>
      <c r="V254" s="142">
        <v>106224.800176</v>
      </c>
      <c r="W254" s="142">
        <v>4684879.9801759999</v>
      </c>
      <c r="X254" s="142">
        <v>3990153.2549256599</v>
      </c>
      <c r="Y254" s="142">
        <v>66609.734880000004</v>
      </c>
      <c r="Z254" s="142">
        <v>36969.699999999997</v>
      </c>
      <c r="AA254" s="94">
        <v>4093732.6898056599</v>
      </c>
    </row>
    <row r="255" spans="1:27" hidden="1" x14ac:dyDescent="0.2">
      <c r="A255" s="142" t="s">
        <v>361</v>
      </c>
      <c r="B255" s="142">
        <v>5.0668911909999998</v>
      </c>
      <c r="C255" s="142">
        <v>31</v>
      </c>
      <c r="D255" s="142">
        <v>1.2783158750000001</v>
      </c>
      <c r="E255" s="142">
        <v>0</v>
      </c>
      <c r="F255" s="142">
        <v>1</v>
      </c>
      <c r="G255" s="142">
        <v>274.5</v>
      </c>
      <c r="H255" s="142">
        <v>9.625</v>
      </c>
      <c r="I255" s="142">
        <v>0</v>
      </c>
      <c r="J255" s="142">
        <v>1</v>
      </c>
      <c r="K255" s="142">
        <v>3.9864844110000002</v>
      </c>
      <c r="L255" s="142">
        <v>231381.09942980399</v>
      </c>
      <c r="M255" s="142">
        <v>0</v>
      </c>
      <c r="N255" s="142">
        <v>0</v>
      </c>
      <c r="O255" s="142">
        <v>0</v>
      </c>
      <c r="P255" s="142">
        <v>0</v>
      </c>
      <c r="Q255" s="142">
        <v>0</v>
      </c>
      <c r="R255" s="142">
        <v>1</v>
      </c>
      <c r="S255" s="142">
        <v>98.25</v>
      </c>
      <c r="T255" s="142">
        <v>231479.34942980399</v>
      </c>
      <c r="U255" s="142">
        <v>137274.45000000001</v>
      </c>
      <c r="V255" s="142">
        <v>2855.3085599999999</v>
      </c>
      <c r="W255" s="142">
        <v>140129.75855999999</v>
      </c>
      <c r="X255" s="142">
        <v>140129.75855999999</v>
      </c>
      <c r="Y255" s="142">
        <v>2288.2080000000001</v>
      </c>
      <c r="Z255" s="142">
        <v>1270</v>
      </c>
      <c r="AA255" s="94">
        <v>143687.96656</v>
      </c>
    </row>
    <row r="256" spans="1:27" hidden="1" x14ac:dyDescent="0.2">
      <c r="A256" s="142" t="s">
        <v>362</v>
      </c>
      <c r="B256" s="142">
        <v>7.3598459060000003</v>
      </c>
      <c r="C256" s="142">
        <v>101</v>
      </c>
      <c r="D256" s="142">
        <v>1.84816325</v>
      </c>
      <c r="E256" s="142">
        <v>0</v>
      </c>
      <c r="F256" s="142">
        <v>12</v>
      </c>
      <c r="G256" s="142">
        <v>3473.375</v>
      </c>
      <c r="H256" s="142">
        <v>245.875</v>
      </c>
      <c r="I256" s="142">
        <v>0</v>
      </c>
      <c r="J256" s="142">
        <v>0</v>
      </c>
      <c r="K256" s="142">
        <v>6.451828098</v>
      </c>
      <c r="L256" s="142">
        <v>2722783.0577261499</v>
      </c>
      <c r="M256" s="142">
        <v>0</v>
      </c>
      <c r="N256" s="142">
        <v>0</v>
      </c>
      <c r="O256" s="142">
        <v>0</v>
      </c>
      <c r="P256" s="142">
        <v>0</v>
      </c>
      <c r="Q256" s="142">
        <v>0</v>
      </c>
      <c r="R256" s="142">
        <v>1</v>
      </c>
      <c r="S256" s="142">
        <v>393</v>
      </c>
      <c r="T256" s="142">
        <v>2723176.0577261499</v>
      </c>
      <c r="U256" s="142">
        <v>2927994.74</v>
      </c>
      <c r="V256" s="142">
        <v>120340.583814</v>
      </c>
      <c r="W256" s="142">
        <v>3048335.323814</v>
      </c>
      <c r="X256" s="142">
        <v>2723176.0577261499</v>
      </c>
      <c r="Y256" s="142">
        <v>50954.914083839998</v>
      </c>
      <c r="Z256" s="142">
        <v>26680.16</v>
      </c>
      <c r="AA256" s="94">
        <v>2800811.1318099899</v>
      </c>
    </row>
    <row r="257" spans="1:27" hidden="1" x14ac:dyDescent="0.2">
      <c r="A257" s="142" t="s">
        <v>363</v>
      </c>
      <c r="B257" s="142">
        <v>257.735359125</v>
      </c>
      <c r="C257" s="142">
        <v>679</v>
      </c>
      <c r="D257" s="142">
        <v>4.1599637500000002</v>
      </c>
      <c r="E257" s="142">
        <v>0</v>
      </c>
      <c r="F257" s="142">
        <v>7.5</v>
      </c>
      <c r="G257" s="142">
        <v>682.5</v>
      </c>
      <c r="H257" s="142">
        <v>2.25</v>
      </c>
      <c r="I257" s="142">
        <v>1</v>
      </c>
      <c r="J257" s="142">
        <v>0</v>
      </c>
      <c r="K257" s="142">
        <v>5.0502072709999997</v>
      </c>
      <c r="L257" s="142">
        <v>670342.64523060597</v>
      </c>
      <c r="M257" s="142">
        <v>784884.32476939401</v>
      </c>
      <c r="N257" s="142">
        <v>0</v>
      </c>
      <c r="O257" s="142">
        <v>0</v>
      </c>
      <c r="P257" s="142">
        <v>0</v>
      </c>
      <c r="Q257" s="142">
        <v>0</v>
      </c>
      <c r="R257" s="142">
        <v>1</v>
      </c>
      <c r="S257" s="142">
        <v>655</v>
      </c>
      <c r="T257" s="142">
        <v>1455881.97</v>
      </c>
      <c r="U257" s="142">
        <v>1455881.97</v>
      </c>
      <c r="V257" s="142">
        <v>82257.331305</v>
      </c>
      <c r="W257" s="142">
        <v>1538139.301305</v>
      </c>
      <c r="X257" s="142">
        <v>1455881.97</v>
      </c>
      <c r="Y257" s="142">
        <v>22101.801071999998</v>
      </c>
      <c r="Z257" s="142">
        <v>12266.93</v>
      </c>
      <c r="AA257" s="94">
        <v>1490250.701072</v>
      </c>
    </row>
    <row r="258" spans="1:27" hidden="1" x14ac:dyDescent="0.2">
      <c r="A258" s="142" t="s">
        <v>364</v>
      </c>
      <c r="B258" s="142">
        <v>52.414908060000002</v>
      </c>
      <c r="C258" s="142">
        <v>700</v>
      </c>
      <c r="D258" s="142">
        <v>3.183617125</v>
      </c>
      <c r="E258" s="142">
        <v>0</v>
      </c>
      <c r="F258" s="142">
        <v>41.375</v>
      </c>
      <c r="G258" s="142">
        <v>12062</v>
      </c>
      <c r="H258" s="142">
        <v>1321.75</v>
      </c>
      <c r="I258" s="142">
        <v>0</v>
      </c>
      <c r="J258" s="142">
        <v>0</v>
      </c>
      <c r="K258" s="142">
        <v>8.0976618130000002</v>
      </c>
      <c r="L258" s="142">
        <v>14118531.9166697</v>
      </c>
      <c r="M258" s="142">
        <v>0</v>
      </c>
      <c r="N258" s="142">
        <v>0</v>
      </c>
      <c r="O258" s="142">
        <v>0</v>
      </c>
      <c r="P258" s="142">
        <v>0</v>
      </c>
      <c r="Q258" s="142">
        <v>0</v>
      </c>
      <c r="R258" s="142">
        <v>1</v>
      </c>
      <c r="S258" s="142">
        <v>0</v>
      </c>
      <c r="T258" s="142">
        <v>14118531.9166697</v>
      </c>
      <c r="U258" s="142">
        <v>12011895.560000001</v>
      </c>
      <c r="V258" s="142">
        <v>654648.30802</v>
      </c>
      <c r="W258" s="142">
        <v>12666543.86802</v>
      </c>
      <c r="X258" s="142">
        <v>12666543.86802</v>
      </c>
      <c r="Y258" s="142">
        <v>210751.73670720099</v>
      </c>
      <c r="Z258" s="142">
        <v>110350.3</v>
      </c>
      <c r="AA258" s="94">
        <v>12987645.9047272</v>
      </c>
    </row>
    <row r="259" spans="1:27" hidden="1" x14ac:dyDescent="0.2">
      <c r="A259" s="142" t="s">
        <v>365</v>
      </c>
      <c r="B259" s="142">
        <v>36.965419324999999</v>
      </c>
      <c r="C259" s="142">
        <v>225</v>
      </c>
      <c r="D259" s="142">
        <v>3.6098240000000001</v>
      </c>
      <c r="E259" s="142">
        <v>0</v>
      </c>
      <c r="F259" s="142">
        <v>5</v>
      </c>
      <c r="G259" s="142">
        <v>1187.5</v>
      </c>
      <c r="H259" s="142">
        <v>37</v>
      </c>
      <c r="I259" s="142">
        <v>0</v>
      </c>
      <c r="J259" s="142">
        <v>0</v>
      </c>
      <c r="K259" s="142">
        <v>5.5517360709999997</v>
      </c>
      <c r="L259" s="142">
        <v>1106899.1121265099</v>
      </c>
      <c r="M259" s="142">
        <v>0</v>
      </c>
      <c r="N259" s="142">
        <v>0</v>
      </c>
      <c r="O259" s="142">
        <v>0</v>
      </c>
      <c r="P259" s="142">
        <v>0</v>
      </c>
      <c r="Q259" s="142">
        <v>0</v>
      </c>
      <c r="R259" s="142">
        <v>1</v>
      </c>
      <c r="S259" s="142">
        <v>65.5</v>
      </c>
      <c r="T259" s="142">
        <v>1106964.6121265099</v>
      </c>
      <c r="U259" s="142">
        <v>1146770.07</v>
      </c>
      <c r="V259" s="142">
        <v>54012.870297000001</v>
      </c>
      <c r="W259" s="142">
        <v>1200782.9402970001</v>
      </c>
      <c r="X259" s="142">
        <v>1106964.6121265099</v>
      </c>
      <c r="Y259" s="142">
        <v>31390.052021223</v>
      </c>
      <c r="Z259" s="142">
        <v>0</v>
      </c>
      <c r="AA259" s="94">
        <v>1138354.66414773</v>
      </c>
    </row>
    <row r="260" spans="1:27" hidden="1" x14ac:dyDescent="0.2">
      <c r="A260" s="142" t="s">
        <v>366</v>
      </c>
      <c r="B260" s="142">
        <v>202.58860158600001</v>
      </c>
      <c r="C260" s="142">
        <v>567</v>
      </c>
      <c r="D260" s="142">
        <v>5.1127522499999998</v>
      </c>
      <c r="E260" s="142">
        <v>0</v>
      </c>
      <c r="F260" s="142">
        <v>2</v>
      </c>
      <c r="G260" s="142">
        <v>336.375</v>
      </c>
      <c r="H260" s="142">
        <v>0</v>
      </c>
      <c r="I260" s="142">
        <v>0</v>
      </c>
      <c r="J260" s="142">
        <v>0</v>
      </c>
      <c r="K260" s="142">
        <v>4.3835022559999999</v>
      </c>
      <c r="L260" s="142">
        <v>344152.19158882502</v>
      </c>
      <c r="M260" s="142">
        <v>0</v>
      </c>
      <c r="N260" s="142">
        <v>0</v>
      </c>
      <c r="O260" s="142">
        <v>0</v>
      </c>
      <c r="P260" s="142">
        <v>0</v>
      </c>
      <c r="Q260" s="142">
        <v>0</v>
      </c>
      <c r="R260" s="142">
        <v>1</v>
      </c>
      <c r="S260" s="142">
        <v>655</v>
      </c>
      <c r="T260" s="142">
        <v>344807.19158882502</v>
      </c>
      <c r="U260" s="142">
        <v>394432.49</v>
      </c>
      <c r="V260" s="142">
        <v>8125.3092939999997</v>
      </c>
      <c r="W260" s="142">
        <v>402557.79929400003</v>
      </c>
      <c r="X260" s="142">
        <v>344807.19158882502</v>
      </c>
      <c r="Y260" s="142">
        <v>6860.0475839999999</v>
      </c>
      <c r="Z260" s="142">
        <v>3807.46</v>
      </c>
      <c r="AA260" s="94">
        <v>355474.69917282503</v>
      </c>
    </row>
    <row r="261" spans="1:27" hidden="1" x14ac:dyDescent="0.2">
      <c r="A261" s="142" t="s">
        <v>367</v>
      </c>
      <c r="B261" s="142">
        <v>145.44779007599999</v>
      </c>
      <c r="C261" s="142">
        <v>184</v>
      </c>
      <c r="D261" s="142">
        <v>6.9564282500000001</v>
      </c>
      <c r="E261" s="142">
        <v>0</v>
      </c>
      <c r="F261" s="142">
        <v>4</v>
      </c>
      <c r="G261" s="142">
        <v>1551.875</v>
      </c>
      <c r="H261" s="142">
        <v>58.875</v>
      </c>
      <c r="I261" s="142">
        <v>0</v>
      </c>
      <c r="J261" s="142">
        <v>0</v>
      </c>
      <c r="K261" s="142">
        <v>5.968861661</v>
      </c>
      <c r="L261" s="142">
        <v>1679822.4500448599</v>
      </c>
      <c r="M261" s="142">
        <v>0</v>
      </c>
      <c r="N261" s="142">
        <v>0</v>
      </c>
      <c r="O261" s="142">
        <v>0</v>
      </c>
      <c r="P261" s="142">
        <v>0</v>
      </c>
      <c r="Q261" s="142">
        <v>0</v>
      </c>
      <c r="R261" s="142">
        <v>1</v>
      </c>
      <c r="S261" s="142">
        <v>0</v>
      </c>
      <c r="T261" s="142">
        <v>1679822.4500448599</v>
      </c>
      <c r="U261" s="142">
        <v>1295295.9099999999</v>
      </c>
      <c r="V261" s="142">
        <v>35750.167115999997</v>
      </c>
      <c r="W261" s="142">
        <v>1331046.077116</v>
      </c>
      <c r="X261" s="142">
        <v>1331046.077116</v>
      </c>
      <c r="Y261" s="142">
        <v>25197.746496</v>
      </c>
      <c r="Z261" s="142">
        <v>13985.24</v>
      </c>
      <c r="AA261" s="94">
        <v>1370229.0636120001</v>
      </c>
    </row>
    <row r="262" spans="1:27" hidden="1" x14ac:dyDescent="0.2">
      <c r="A262" s="142" t="s">
        <v>368</v>
      </c>
      <c r="B262" s="142">
        <v>155.378498605</v>
      </c>
      <c r="C262" s="142">
        <v>169</v>
      </c>
      <c r="D262" s="142">
        <v>2.7665867500000001</v>
      </c>
      <c r="E262" s="142">
        <v>0</v>
      </c>
      <c r="F262" s="142">
        <v>1.375</v>
      </c>
      <c r="G262" s="142">
        <v>55.125</v>
      </c>
      <c r="H262" s="142">
        <v>15.125</v>
      </c>
      <c r="I262" s="142">
        <v>0</v>
      </c>
      <c r="J262" s="142">
        <v>0</v>
      </c>
      <c r="K262" s="142">
        <v>3.3763030930000002</v>
      </c>
      <c r="L262" s="142">
        <v>125698.328061439</v>
      </c>
      <c r="M262" s="142">
        <v>0</v>
      </c>
      <c r="N262" s="142">
        <v>0</v>
      </c>
      <c r="O262" s="142">
        <v>0</v>
      </c>
      <c r="P262" s="142">
        <v>0</v>
      </c>
      <c r="Q262" s="142">
        <v>0</v>
      </c>
      <c r="R262" s="142">
        <v>1</v>
      </c>
      <c r="S262" s="142">
        <v>0</v>
      </c>
      <c r="T262" s="142">
        <v>125698.328061439</v>
      </c>
      <c r="U262" s="142">
        <v>125456.27</v>
      </c>
      <c r="V262" s="142">
        <v>9057.9426939999994</v>
      </c>
      <c r="W262" s="142">
        <v>134514.21269399999</v>
      </c>
      <c r="X262" s="142">
        <v>125698.328061439</v>
      </c>
      <c r="Y262" s="142">
        <v>2654.3212800000001</v>
      </c>
      <c r="Z262" s="142">
        <v>1473.2</v>
      </c>
      <c r="AA262" s="94">
        <v>129825.849341439</v>
      </c>
    </row>
    <row r="263" spans="1:27" hidden="1" x14ac:dyDescent="0.2">
      <c r="A263" s="142" t="s">
        <v>369</v>
      </c>
      <c r="B263" s="142">
        <v>264.72947942500002</v>
      </c>
      <c r="C263" s="142">
        <v>538</v>
      </c>
      <c r="D263" s="142">
        <v>2.2681363750000001</v>
      </c>
      <c r="E263" s="142">
        <v>0</v>
      </c>
      <c r="F263" s="142">
        <v>10</v>
      </c>
      <c r="G263" s="142">
        <v>1521.75</v>
      </c>
      <c r="H263" s="142">
        <v>642.875</v>
      </c>
      <c r="I263" s="142">
        <v>0</v>
      </c>
      <c r="J263" s="142">
        <v>0</v>
      </c>
      <c r="K263" s="142">
        <v>6.1502017660000003</v>
      </c>
      <c r="L263" s="142">
        <v>2013809.51248671</v>
      </c>
      <c r="M263" s="142">
        <v>0</v>
      </c>
      <c r="N263" s="142">
        <v>0</v>
      </c>
      <c r="O263" s="142">
        <v>0</v>
      </c>
      <c r="P263" s="142">
        <v>0</v>
      </c>
      <c r="Q263" s="142">
        <v>0</v>
      </c>
      <c r="R263" s="142">
        <v>1</v>
      </c>
      <c r="S263" s="142">
        <v>345.84</v>
      </c>
      <c r="T263" s="142">
        <v>2014155.3524867101</v>
      </c>
      <c r="U263" s="142">
        <v>2427680.14</v>
      </c>
      <c r="V263" s="142">
        <v>105118.55006199999</v>
      </c>
      <c r="W263" s="142">
        <v>2532798.690062</v>
      </c>
      <c r="X263" s="142">
        <v>2014155.3524867101</v>
      </c>
      <c r="Y263" s="142">
        <v>49500.803663999999</v>
      </c>
      <c r="Z263" s="142">
        <v>27473.91</v>
      </c>
      <c r="AA263" s="94">
        <v>2091130.06615071</v>
      </c>
    </row>
    <row r="264" spans="1:27" hidden="1" x14ac:dyDescent="0.2">
      <c r="A264" s="142" t="s">
        <v>370</v>
      </c>
      <c r="B264" s="142">
        <v>174.977947836</v>
      </c>
      <c r="C264" s="142">
        <v>388</v>
      </c>
      <c r="D264" s="142">
        <v>4.76052725</v>
      </c>
      <c r="E264" s="142">
        <v>0</v>
      </c>
      <c r="F264" s="142">
        <v>5</v>
      </c>
      <c r="G264" s="142">
        <v>2017</v>
      </c>
      <c r="H264" s="142">
        <v>107.125</v>
      </c>
      <c r="I264" s="142">
        <v>0</v>
      </c>
      <c r="J264" s="142">
        <v>0</v>
      </c>
      <c r="K264" s="142">
        <v>6.1425289430000003</v>
      </c>
      <c r="L264" s="142">
        <v>1998417.0364262301</v>
      </c>
      <c r="M264" s="142">
        <v>0</v>
      </c>
      <c r="N264" s="142">
        <v>0</v>
      </c>
      <c r="O264" s="142">
        <v>0</v>
      </c>
      <c r="P264" s="142">
        <v>0</v>
      </c>
      <c r="Q264" s="142">
        <v>0</v>
      </c>
      <c r="R264" s="142">
        <v>1</v>
      </c>
      <c r="S264" s="142">
        <v>0</v>
      </c>
      <c r="T264" s="142">
        <v>1998417.0364262301</v>
      </c>
      <c r="U264" s="142">
        <v>1611769.41</v>
      </c>
      <c r="V264" s="142">
        <v>72368.446509000001</v>
      </c>
      <c r="W264" s="142">
        <v>1684137.8565090001</v>
      </c>
      <c r="X264" s="142">
        <v>1684137.8565090001</v>
      </c>
      <c r="Y264" s="142">
        <v>27595.788479999999</v>
      </c>
      <c r="Z264" s="142">
        <v>15316.2</v>
      </c>
      <c r="AA264" s="94">
        <v>1727049.8449889999</v>
      </c>
    </row>
    <row r="265" spans="1:27" hidden="1" x14ac:dyDescent="0.2">
      <c r="A265" s="142" t="s">
        <v>371</v>
      </c>
      <c r="B265" s="142">
        <v>164.65491709899999</v>
      </c>
      <c r="C265" s="142">
        <v>226</v>
      </c>
      <c r="D265" s="142">
        <v>4.7293671249999996</v>
      </c>
      <c r="E265" s="142">
        <v>0</v>
      </c>
      <c r="F265" s="142">
        <v>1</v>
      </c>
      <c r="G265" s="142">
        <v>246.875</v>
      </c>
      <c r="H265" s="142">
        <v>32.625</v>
      </c>
      <c r="I265" s="142">
        <v>0</v>
      </c>
      <c r="J265" s="142">
        <v>0</v>
      </c>
      <c r="K265" s="142">
        <v>4.5353301110000004</v>
      </c>
      <c r="L265" s="142">
        <v>400579.33314745198</v>
      </c>
      <c r="M265" s="142">
        <v>0</v>
      </c>
      <c r="N265" s="142">
        <v>0</v>
      </c>
      <c r="O265" s="142">
        <v>0</v>
      </c>
      <c r="P265" s="142">
        <v>0</v>
      </c>
      <c r="Q265" s="142">
        <v>0</v>
      </c>
      <c r="R265" s="142">
        <v>1</v>
      </c>
      <c r="S265" s="142">
        <v>0</v>
      </c>
      <c r="T265" s="142">
        <v>400579.33314745198</v>
      </c>
      <c r="U265" s="142">
        <v>571483.63</v>
      </c>
      <c r="V265" s="142">
        <v>23602.273918999999</v>
      </c>
      <c r="W265" s="142">
        <v>595085.90391899995</v>
      </c>
      <c r="X265" s="142">
        <v>400579.33314745198</v>
      </c>
      <c r="Y265" s="142">
        <v>9136.8145440000008</v>
      </c>
      <c r="Z265" s="142">
        <v>5071.1099999999997</v>
      </c>
      <c r="AA265" s="94">
        <v>414787.25769145199</v>
      </c>
    </row>
    <row r="266" spans="1:27" hidden="1" x14ac:dyDescent="0.2">
      <c r="A266" s="142" t="s">
        <v>372</v>
      </c>
      <c r="B266" s="142">
        <v>142.4</v>
      </c>
      <c r="C266" s="142">
        <v>414</v>
      </c>
      <c r="D266" s="142">
        <v>3.5456937499999999</v>
      </c>
      <c r="E266" s="142">
        <v>0</v>
      </c>
      <c r="F266" s="142">
        <v>7</v>
      </c>
      <c r="G266" s="142">
        <v>2412</v>
      </c>
      <c r="H266" s="142">
        <v>109</v>
      </c>
      <c r="I266" s="142">
        <v>0</v>
      </c>
      <c r="J266" s="142">
        <v>0</v>
      </c>
      <c r="K266" s="142">
        <v>6.2360677799999999</v>
      </c>
      <c r="L266" s="142">
        <v>2194368.3159229499</v>
      </c>
      <c r="M266" s="142">
        <v>0</v>
      </c>
      <c r="N266" s="142">
        <v>0</v>
      </c>
      <c r="O266" s="142">
        <v>0</v>
      </c>
      <c r="P266" s="142">
        <v>0</v>
      </c>
      <c r="Q266" s="142">
        <v>0</v>
      </c>
      <c r="R266" s="142">
        <v>1</v>
      </c>
      <c r="S266" s="142">
        <v>0</v>
      </c>
      <c r="T266" s="142">
        <v>2194368.3159229499</v>
      </c>
      <c r="U266" s="142">
        <v>2378590.59</v>
      </c>
      <c r="V266" s="142">
        <v>77542.053234000006</v>
      </c>
      <c r="W266" s="142">
        <v>2456132.6432340001</v>
      </c>
      <c r="X266" s="142">
        <v>2194368.3159229499</v>
      </c>
      <c r="Y266" s="142">
        <v>41049.170123520002</v>
      </c>
      <c r="Z266" s="142">
        <v>21493.48</v>
      </c>
      <c r="AA266" s="94">
        <v>2256910.9660464702</v>
      </c>
    </row>
    <row r="267" spans="1:27" hidden="1" x14ac:dyDescent="0.2">
      <c r="A267" s="142" t="s">
        <v>373</v>
      </c>
      <c r="B267" s="142">
        <v>193.13205603</v>
      </c>
      <c r="C267" s="142">
        <v>162</v>
      </c>
      <c r="D267" s="142">
        <v>17.855881249999999</v>
      </c>
      <c r="E267" s="142">
        <v>0</v>
      </c>
      <c r="F267" s="142">
        <v>1</v>
      </c>
      <c r="G267" s="142">
        <v>56</v>
      </c>
      <c r="H267" s="142">
        <v>1</v>
      </c>
      <c r="I267" s="142">
        <v>0</v>
      </c>
      <c r="J267" s="142">
        <v>0</v>
      </c>
      <c r="K267" s="142">
        <v>3.7951885650000001</v>
      </c>
      <c r="L267" s="142">
        <v>191094.92353359301</v>
      </c>
      <c r="M267" s="142">
        <v>0</v>
      </c>
      <c r="N267" s="142">
        <v>0</v>
      </c>
      <c r="O267" s="142">
        <v>0</v>
      </c>
      <c r="P267" s="142">
        <v>0</v>
      </c>
      <c r="Q267" s="142">
        <v>0</v>
      </c>
      <c r="R267" s="142">
        <v>1</v>
      </c>
      <c r="S267" s="142">
        <v>0</v>
      </c>
      <c r="T267" s="142">
        <v>191094.92353359301</v>
      </c>
      <c r="U267" s="142">
        <v>140463.96</v>
      </c>
      <c r="V267" s="142">
        <v>7472.6826719999999</v>
      </c>
      <c r="W267" s="142">
        <v>147936.64267199999</v>
      </c>
      <c r="X267" s="142">
        <v>147936.64267199999</v>
      </c>
      <c r="Y267" s="142">
        <v>2619.9981600000001</v>
      </c>
      <c r="Z267" s="142">
        <v>1454.15</v>
      </c>
      <c r="AA267" s="94">
        <v>152010.790832</v>
      </c>
    </row>
    <row r="268" spans="1:27" hidden="1" x14ac:dyDescent="0.2">
      <c r="A268" s="142" t="s">
        <v>374</v>
      </c>
      <c r="B268" s="142">
        <v>463.53391143699997</v>
      </c>
      <c r="C268" s="142">
        <v>682</v>
      </c>
      <c r="D268" s="142">
        <v>7.7583443750000001</v>
      </c>
      <c r="E268" s="142">
        <v>0</v>
      </c>
      <c r="F268" s="142">
        <v>1</v>
      </c>
      <c r="G268" s="142">
        <v>106.5</v>
      </c>
      <c r="H268" s="142">
        <v>0</v>
      </c>
      <c r="I268" s="142">
        <v>0</v>
      </c>
      <c r="J268" s="142">
        <v>0</v>
      </c>
      <c r="K268" s="142">
        <v>3.7496926450000001</v>
      </c>
      <c r="L268" s="142">
        <v>182595.690309136</v>
      </c>
      <c r="M268" s="142">
        <v>0</v>
      </c>
      <c r="N268" s="142">
        <v>90201.059690864</v>
      </c>
      <c r="O268" s="142">
        <v>0</v>
      </c>
      <c r="P268" s="142">
        <v>0</v>
      </c>
      <c r="Q268" s="142">
        <v>0</v>
      </c>
      <c r="R268" s="142">
        <v>1</v>
      </c>
      <c r="S268" s="142">
        <v>0</v>
      </c>
      <c r="T268" s="142">
        <v>272796.75</v>
      </c>
      <c r="U268" s="142">
        <v>272796.75</v>
      </c>
      <c r="V268" s="142">
        <v>14976.541574999999</v>
      </c>
      <c r="W268" s="142">
        <v>287773.29157499998</v>
      </c>
      <c r="X268" s="142">
        <v>272796.75</v>
      </c>
      <c r="Y268" s="142">
        <v>4079.8748639999999</v>
      </c>
      <c r="Z268" s="142">
        <v>2264.41</v>
      </c>
      <c r="AA268" s="94">
        <v>279141.03486399999</v>
      </c>
    </row>
    <row r="269" spans="1:27" hidden="1" x14ac:dyDescent="0.2">
      <c r="A269" s="142" t="s">
        <v>375</v>
      </c>
      <c r="B269" s="142">
        <v>136.63810865100001</v>
      </c>
      <c r="C269" s="142">
        <v>331</v>
      </c>
      <c r="D269" s="142">
        <v>7.0173028750000004</v>
      </c>
      <c r="E269" s="142">
        <v>0</v>
      </c>
      <c r="F269" s="142">
        <v>3</v>
      </c>
      <c r="G269" s="142">
        <v>325.125</v>
      </c>
      <c r="H269" s="142">
        <v>0</v>
      </c>
      <c r="I269" s="142">
        <v>0</v>
      </c>
      <c r="J269" s="142">
        <v>0</v>
      </c>
      <c r="K269" s="142">
        <v>4.4409337730000003</v>
      </c>
      <c r="L269" s="142">
        <v>364495.96958774602</v>
      </c>
      <c r="M269" s="142">
        <v>0</v>
      </c>
      <c r="N269" s="142">
        <v>0</v>
      </c>
      <c r="O269" s="142">
        <v>0</v>
      </c>
      <c r="P269" s="142">
        <v>0</v>
      </c>
      <c r="Q269" s="142">
        <v>0</v>
      </c>
      <c r="R269" s="142">
        <v>1</v>
      </c>
      <c r="S269" s="142">
        <v>0</v>
      </c>
      <c r="T269" s="142">
        <v>364495.96958774602</v>
      </c>
      <c r="U269" s="142">
        <v>354470.79</v>
      </c>
      <c r="V269" s="142">
        <v>18184.351526999999</v>
      </c>
      <c r="W269" s="142">
        <v>372655.141527</v>
      </c>
      <c r="X269" s="142">
        <v>364495.96958774602</v>
      </c>
      <c r="Y269" s="142">
        <v>6741.0607680000003</v>
      </c>
      <c r="Z269" s="142">
        <v>3741.42</v>
      </c>
      <c r="AA269" s="94">
        <v>374978.45035574603</v>
      </c>
    </row>
    <row r="270" spans="1:27" hidden="1" x14ac:dyDescent="0.2">
      <c r="A270" s="142" t="s">
        <v>376</v>
      </c>
      <c r="B270" s="142">
        <v>162.91068394499999</v>
      </c>
      <c r="C270" s="142">
        <v>505</v>
      </c>
      <c r="D270" s="142">
        <v>3.6546896250000001</v>
      </c>
      <c r="E270" s="142">
        <v>0</v>
      </c>
      <c r="F270" s="142">
        <v>14</v>
      </c>
      <c r="G270" s="142">
        <v>1984.5</v>
      </c>
      <c r="H270" s="142">
        <v>335</v>
      </c>
      <c r="I270" s="142">
        <v>0</v>
      </c>
      <c r="J270" s="142">
        <v>0</v>
      </c>
      <c r="K270" s="142">
        <v>6.356896001</v>
      </c>
      <c r="L270" s="142">
        <v>2476193.3541621799</v>
      </c>
      <c r="M270" s="142">
        <v>0</v>
      </c>
      <c r="N270" s="142">
        <v>0</v>
      </c>
      <c r="O270" s="142">
        <v>0</v>
      </c>
      <c r="P270" s="142">
        <v>0</v>
      </c>
      <c r="Q270" s="142">
        <v>0</v>
      </c>
      <c r="R270" s="142">
        <v>1</v>
      </c>
      <c r="S270" s="142">
        <v>0</v>
      </c>
      <c r="T270" s="142">
        <v>2476193.3541621799</v>
      </c>
      <c r="U270" s="142">
        <v>2733688.47</v>
      </c>
      <c r="V270" s="142">
        <v>93492.145673999999</v>
      </c>
      <c r="W270" s="142">
        <v>2827180.6156739998</v>
      </c>
      <c r="X270" s="142">
        <v>2476193.3541621799</v>
      </c>
      <c r="Y270" s="142">
        <v>44611.17775296</v>
      </c>
      <c r="Z270" s="142">
        <v>24394.16</v>
      </c>
      <c r="AA270" s="94">
        <v>2545198.69191514</v>
      </c>
    </row>
    <row r="271" spans="1:27" hidden="1" x14ac:dyDescent="0.2">
      <c r="A271" s="142" t="s">
        <v>377</v>
      </c>
      <c r="B271" s="142">
        <v>18.350743674</v>
      </c>
      <c r="C271" s="142">
        <v>136</v>
      </c>
      <c r="D271" s="142">
        <v>2.164155375</v>
      </c>
      <c r="E271" s="142">
        <v>0</v>
      </c>
      <c r="F271" s="142">
        <v>10</v>
      </c>
      <c r="G271" s="142">
        <v>2138</v>
      </c>
      <c r="H271" s="142">
        <v>156.125</v>
      </c>
      <c r="I271" s="142">
        <v>0</v>
      </c>
      <c r="J271" s="142">
        <v>0</v>
      </c>
      <c r="K271" s="142">
        <v>6.0962252159999997</v>
      </c>
      <c r="L271" s="142">
        <v>1907992.5303557301</v>
      </c>
      <c r="M271" s="142">
        <v>0</v>
      </c>
      <c r="N271" s="142">
        <v>0</v>
      </c>
      <c r="O271" s="142">
        <v>0</v>
      </c>
      <c r="P271" s="142">
        <v>0</v>
      </c>
      <c r="Q271" s="142">
        <v>0</v>
      </c>
      <c r="R271" s="142">
        <v>1</v>
      </c>
      <c r="S271" s="142">
        <v>0</v>
      </c>
      <c r="T271" s="142">
        <v>1907992.5303557301</v>
      </c>
      <c r="U271" s="142">
        <v>1892985.9</v>
      </c>
      <c r="V271" s="142">
        <v>92756.309099999999</v>
      </c>
      <c r="W271" s="142">
        <v>1985742.2091000001</v>
      </c>
      <c r="X271" s="142">
        <v>1907992.5303557301</v>
      </c>
      <c r="Y271" s="142">
        <v>37659.327264</v>
      </c>
      <c r="Z271" s="142">
        <v>20901.66</v>
      </c>
      <c r="AA271" s="94">
        <v>1966553.51761973</v>
      </c>
    </row>
    <row r="272" spans="1:27" hidden="1" x14ac:dyDescent="0.2">
      <c r="A272" s="142" t="s">
        <v>378</v>
      </c>
      <c r="B272" s="142">
        <v>194.53395319500001</v>
      </c>
      <c r="C272" s="142">
        <v>495</v>
      </c>
      <c r="D272" s="142">
        <v>3.50835125</v>
      </c>
      <c r="E272" s="142">
        <v>0</v>
      </c>
      <c r="F272" s="142">
        <v>9</v>
      </c>
      <c r="G272" s="142">
        <v>3288.875</v>
      </c>
      <c r="H272" s="142">
        <v>170.625</v>
      </c>
      <c r="I272" s="142">
        <v>0</v>
      </c>
      <c r="J272" s="142">
        <v>0</v>
      </c>
      <c r="K272" s="142">
        <v>6.5390120420000004</v>
      </c>
      <c r="L272" s="142">
        <v>2970821.4117886298</v>
      </c>
      <c r="M272" s="142">
        <v>0</v>
      </c>
      <c r="N272" s="142">
        <v>0</v>
      </c>
      <c r="O272" s="142">
        <v>0</v>
      </c>
      <c r="P272" s="142">
        <v>0</v>
      </c>
      <c r="Q272" s="142">
        <v>0</v>
      </c>
      <c r="R272" s="142">
        <v>1</v>
      </c>
      <c r="S272" s="142">
        <v>0</v>
      </c>
      <c r="T272" s="142">
        <v>2970821.4117886298</v>
      </c>
      <c r="U272" s="142">
        <v>2698355.13</v>
      </c>
      <c r="V272" s="142">
        <v>188884.8591</v>
      </c>
      <c r="W272" s="142">
        <v>2887239.9890999999</v>
      </c>
      <c r="X272" s="142">
        <v>2887239.9890999999</v>
      </c>
      <c r="Y272" s="142">
        <v>52303.400822399999</v>
      </c>
      <c r="Z272" s="142">
        <v>28600.400000000001</v>
      </c>
      <c r="AA272" s="94">
        <v>2968143.7899223999</v>
      </c>
    </row>
    <row r="273" spans="1:27" hidden="1" x14ac:dyDescent="0.2">
      <c r="A273" s="142" t="s">
        <v>379</v>
      </c>
      <c r="B273" s="142">
        <v>182.97083918199999</v>
      </c>
      <c r="C273" s="142">
        <v>428</v>
      </c>
      <c r="D273" s="142">
        <v>8.4895242500000005</v>
      </c>
      <c r="E273" s="142">
        <v>0</v>
      </c>
      <c r="F273" s="142">
        <v>2</v>
      </c>
      <c r="G273" s="142">
        <v>432.375</v>
      </c>
      <c r="H273" s="142">
        <v>2.875</v>
      </c>
      <c r="I273" s="142">
        <v>0</v>
      </c>
      <c r="J273" s="142">
        <v>0</v>
      </c>
      <c r="K273" s="142">
        <v>4.8448285069999999</v>
      </c>
      <c r="L273" s="142">
        <v>545886.03543965798</v>
      </c>
      <c r="M273" s="142">
        <v>0</v>
      </c>
      <c r="N273" s="142">
        <v>0</v>
      </c>
      <c r="O273" s="142">
        <v>0</v>
      </c>
      <c r="P273" s="142">
        <v>0</v>
      </c>
      <c r="Q273" s="142">
        <v>0</v>
      </c>
      <c r="R273" s="142">
        <v>1</v>
      </c>
      <c r="S273" s="142">
        <v>19322.5</v>
      </c>
      <c r="T273" s="142">
        <v>565208.53543965798</v>
      </c>
      <c r="U273" s="142">
        <v>479520.78</v>
      </c>
      <c r="V273" s="142">
        <v>28483.534331999999</v>
      </c>
      <c r="W273" s="142">
        <v>508004.31433199998</v>
      </c>
      <c r="X273" s="142">
        <v>508004.31433199998</v>
      </c>
      <c r="Y273" s="142">
        <v>9763.7835360000008</v>
      </c>
      <c r="Z273" s="142">
        <v>5419.09</v>
      </c>
      <c r="AA273" s="94">
        <v>523187.18786800001</v>
      </c>
    </row>
    <row r="274" spans="1:27" hidden="1" x14ac:dyDescent="0.2">
      <c r="A274" s="142" t="s">
        <v>380</v>
      </c>
      <c r="B274" s="142">
        <v>143.665900712</v>
      </c>
      <c r="C274" s="142">
        <v>506</v>
      </c>
      <c r="D274" s="142">
        <v>4.2755830000000001</v>
      </c>
      <c r="E274" s="142">
        <v>0</v>
      </c>
      <c r="F274" s="142">
        <v>7.625</v>
      </c>
      <c r="G274" s="142">
        <v>3846</v>
      </c>
      <c r="H274" s="142">
        <v>157.875</v>
      </c>
      <c r="I274" s="142">
        <v>0</v>
      </c>
      <c r="J274" s="142">
        <v>0</v>
      </c>
      <c r="K274" s="142">
        <v>6.6321097130000002</v>
      </c>
      <c r="L274" s="142">
        <v>3260681.27846462</v>
      </c>
      <c r="M274" s="142">
        <v>0</v>
      </c>
      <c r="N274" s="142">
        <v>0</v>
      </c>
      <c r="O274" s="142">
        <v>0</v>
      </c>
      <c r="P274" s="142">
        <v>0</v>
      </c>
      <c r="Q274" s="142">
        <v>0</v>
      </c>
      <c r="R274" s="142">
        <v>1</v>
      </c>
      <c r="S274" s="142">
        <v>0</v>
      </c>
      <c r="T274" s="142">
        <v>3260681.27846462</v>
      </c>
      <c r="U274" s="142">
        <v>3245295.7</v>
      </c>
      <c r="V274" s="142">
        <v>122672.17746000001</v>
      </c>
      <c r="W274" s="142">
        <v>3367967.8774600001</v>
      </c>
      <c r="X274" s="142">
        <v>3260681.27846462</v>
      </c>
      <c r="Y274" s="142">
        <v>60717.553515840002</v>
      </c>
      <c r="Z274" s="142">
        <v>31791.91</v>
      </c>
      <c r="AA274" s="94">
        <v>3353190.74198046</v>
      </c>
    </row>
    <row r="275" spans="1:27" hidden="1" x14ac:dyDescent="0.2">
      <c r="A275" s="142" t="s">
        <v>381</v>
      </c>
      <c r="B275" s="142">
        <v>379.95</v>
      </c>
      <c r="C275" s="142">
        <v>987</v>
      </c>
      <c r="D275" s="142">
        <v>6.6069841250000003</v>
      </c>
      <c r="E275" s="142">
        <v>0</v>
      </c>
      <c r="F275" s="142">
        <v>9.625</v>
      </c>
      <c r="G275" s="142">
        <v>900.125</v>
      </c>
      <c r="H275" s="142">
        <v>8</v>
      </c>
      <c r="I275" s="142">
        <v>0</v>
      </c>
      <c r="J275" s="142">
        <v>0</v>
      </c>
      <c r="K275" s="142">
        <v>5.5071315739999998</v>
      </c>
      <c r="L275" s="142">
        <v>1058611.3644284401</v>
      </c>
      <c r="M275" s="142">
        <v>0</v>
      </c>
      <c r="N275" s="142">
        <v>0</v>
      </c>
      <c r="O275" s="142">
        <v>309392.53557155997</v>
      </c>
      <c r="P275" s="142">
        <v>0</v>
      </c>
      <c r="Q275" s="142">
        <v>0</v>
      </c>
      <c r="R275" s="142">
        <v>1</v>
      </c>
      <c r="S275" s="142">
        <v>0</v>
      </c>
      <c r="T275" s="142">
        <v>1368003.9</v>
      </c>
      <c r="U275" s="142">
        <v>1368003.9</v>
      </c>
      <c r="V275" s="142">
        <v>63748.981740000003</v>
      </c>
      <c r="W275" s="142">
        <v>1431752.8817400001</v>
      </c>
      <c r="X275" s="142">
        <v>1368003.9</v>
      </c>
      <c r="Y275" s="142">
        <v>26083.282992</v>
      </c>
      <c r="Z275" s="142">
        <v>14476.73</v>
      </c>
      <c r="AA275" s="94">
        <v>1408563.9129920001</v>
      </c>
    </row>
    <row r="276" spans="1:27" hidden="1" x14ac:dyDescent="0.2">
      <c r="A276" s="142" t="s">
        <v>382</v>
      </c>
      <c r="B276" s="142">
        <v>289.26965630500001</v>
      </c>
      <c r="C276" s="142">
        <v>555</v>
      </c>
      <c r="D276" s="142">
        <v>5.3568693749999996</v>
      </c>
      <c r="E276" s="142">
        <v>0</v>
      </c>
      <c r="F276" s="142">
        <v>3</v>
      </c>
      <c r="G276" s="142">
        <v>418.875</v>
      </c>
      <c r="H276" s="142">
        <v>22.125</v>
      </c>
      <c r="I276" s="142">
        <v>0</v>
      </c>
      <c r="J276" s="142">
        <v>0</v>
      </c>
      <c r="K276" s="142">
        <v>4.9298128349999999</v>
      </c>
      <c r="L276" s="142">
        <v>594306.12936363602</v>
      </c>
      <c r="M276" s="142">
        <v>0</v>
      </c>
      <c r="N276" s="142">
        <v>0</v>
      </c>
      <c r="O276" s="142">
        <v>0</v>
      </c>
      <c r="P276" s="142">
        <v>0</v>
      </c>
      <c r="Q276" s="142">
        <v>0</v>
      </c>
      <c r="R276" s="142">
        <v>1</v>
      </c>
      <c r="S276" s="142">
        <v>0</v>
      </c>
      <c r="T276" s="142">
        <v>594306.12936363602</v>
      </c>
      <c r="U276" s="142">
        <v>486864.25</v>
      </c>
      <c r="V276" s="142">
        <v>13194.021175</v>
      </c>
      <c r="W276" s="142">
        <v>500058.271175</v>
      </c>
      <c r="X276" s="142">
        <v>500058.271175</v>
      </c>
      <c r="Y276" s="142">
        <v>7448.1170400000001</v>
      </c>
      <c r="Z276" s="142">
        <v>4133.8500000000004</v>
      </c>
      <c r="AA276" s="94">
        <v>511640.23821500002</v>
      </c>
    </row>
    <row r="277" spans="1:27" hidden="1" x14ac:dyDescent="0.2">
      <c r="A277" s="142" t="s">
        <v>383</v>
      </c>
      <c r="B277" s="142">
        <v>262.570263893</v>
      </c>
      <c r="C277" s="142">
        <v>192</v>
      </c>
      <c r="D277" s="142">
        <v>13.562935875000001</v>
      </c>
      <c r="E277" s="142">
        <v>0</v>
      </c>
      <c r="F277" s="142">
        <v>2</v>
      </c>
      <c r="G277" s="142">
        <v>121</v>
      </c>
      <c r="H277" s="142">
        <v>0</v>
      </c>
      <c r="I277" s="142">
        <v>0</v>
      </c>
      <c r="J277" s="142">
        <v>0</v>
      </c>
      <c r="K277" s="142">
        <v>4.0731105100000002</v>
      </c>
      <c r="L277" s="142">
        <v>252318.51332220901</v>
      </c>
      <c r="M277" s="142">
        <v>0</v>
      </c>
      <c r="N277" s="142">
        <v>13612.771677790999</v>
      </c>
      <c r="O277" s="142">
        <v>0</v>
      </c>
      <c r="P277" s="142">
        <v>0</v>
      </c>
      <c r="Q277" s="142">
        <v>0</v>
      </c>
      <c r="R277" s="142">
        <v>1</v>
      </c>
      <c r="S277" s="142">
        <v>219.42500000000001</v>
      </c>
      <c r="T277" s="142">
        <v>266150.71000000002</v>
      </c>
      <c r="U277" s="142">
        <v>266150.71000000002</v>
      </c>
      <c r="V277" s="142">
        <v>16900.570084999999</v>
      </c>
      <c r="W277" s="142">
        <v>283051.28008499998</v>
      </c>
      <c r="X277" s="142">
        <v>266150.71000000002</v>
      </c>
      <c r="Y277" s="142">
        <v>4159.9621440000001</v>
      </c>
      <c r="Z277" s="142">
        <v>2308.86</v>
      </c>
      <c r="AA277" s="94">
        <v>272619.532144</v>
      </c>
    </row>
    <row r="278" spans="1:27" hidden="1" x14ac:dyDescent="0.2">
      <c r="A278" s="142" t="s">
        <v>384</v>
      </c>
      <c r="B278" s="142">
        <v>50.837347926</v>
      </c>
      <c r="C278" s="142">
        <v>116</v>
      </c>
      <c r="D278" s="142">
        <v>3.2858186250000001</v>
      </c>
      <c r="E278" s="142">
        <v>0</v>
      </c>
      <c r="F278" s="142">
        <v>6.625</v>
      </c>
      <c r="G278" s="142">
        <v>753.25</v>
      </c>
      <c r="H278" s="142">
        <v>21.875</v>
      </c>
      <c r="I278" s="142">
        <v>0</v>
      </c>
      <c r="J278" s="142">
        <v>0</v>
      </c>
      <c r="K278" s="142">
        <v>5.2158305599999997</v>
      </c>
      <c r="L278" s="142">
        <v>791090.42676537996</v>
      </c>
      <c r="M278" s="142">
        <v>0</v>
      </c>
      <c r="N278" s="142">
        <v>0</v>
      </c>
      <c r="O278" s="142">
        <v>0</v>
      </c>
      <c r="P278" s="142">
        <v>0</v>
      </c>
      <c r="Q278" s="142">
        <v>0</v>
      </c>
      <c r="R278" s="142">
        <v>1</v>
      </c>
      <c r="S278" s="142">
        <v>0</v>
      </c>
      <c r="T278" s="142">
        <v>791090.42676537996</v>
      </c>
      <c r="U278" s="142">
        <v>702480.63</v>
      </c>
      <c r="V278" s="142">
        <v>11871.922646999999</v>
      </c>
      <c r="W278" s="142">
        <v>714352.55264699995</v>
      </c>
      <c r="X278" s="142">
        <v>714352.55264699995</v>
      </c>
      <c r="Y278" s="142">
        <v>12093.17928</v>
      </c>
      <c r="Z278" s="142">
        <v>6711.95</v>
      </c>
      <c r="AA278" s="94">
        <v>733157.68192700006</v>
      </c>
    </row>
    <row r="279" spans="1:27" hidden="1" x14ac:dyDescent="0.2">
      <c r="A279" s="142" t="s">
        <v>385</v>
      </c>
      <c r="B279" s="142">
        <v>104.107046099</v>
      </c>
      <c r="C279" s="142">
        <v>138</v>
      </c>
      <c r="D279" s="142">
        <v>3.3675671249999999</v>
      </c>
      <c r="E279" s="142">
        <v>0</v>
      </c>
      <c r="F279" s="142">
        <v>1</v>
      </c>
      <c r="G279" s="142">
        <v>162.75</v>
      </c>
      <c r="H279" s="142">
        <v>0</v>
      </c>
      <c r="I279" s="142">
        <v>0</v>
      </c>
      <c r="J279" s="142">
        <v>0</v>
      </c>
      <c r="K279" s="142">
        <v>3.7793855270000001</v>
      </c>
      <c r="L279" s="142">
        <v>188098.779477281</v>
      </c>
      <c r="M279" s="142">
        <v>0</v>
      </c>
      <c r="N279" s="142">
        <v>0</v>
      </c>
      <c r="O279" s="142">
        <v>0</v>
      </c>
      <c r="P279" s="142">
        <v>0</v>
      </c>
      <c r="Q279" s="142">
        <v>0</v>
      </c>
      <c r="R279" s="142">
        <v>1</v>
      </c>
      <c r="S279" s="142">
        <v>32.75</v>
      </c>
      <c r="T279" s="142">
        <v>188131.529477281</v>
      </c>
      <c r="U279" s="142">
        <v>103749.73</v>
      </c>
      <c r="V279" s="142">
        <v>5623.2353659999999</v>
      </c>
      <c r="W279" s="142">
        <v>109372.965366</v>
      </c>
      <c r="X279" s="142">
        <v>109372.965366</v>
      </c>
      <c r="Y279" s="142">
        <v>1775.649408</v>
      </c>
      <c r="Z279" s="142">
        <v>985.52</v>
      </c>
      <c r="AA279" s="94">
        <v>112134.13477400001</v>
      </c>
    </row>
    <row r="280" spans="1:27" hidden="1" x14ac:dyDescent="0.2">
      <c r="A280" s="142" t="s">
        <v>386</v>
      </c>
      <c r="B280" s="142">
        <v>26.659086083999998</v>
      </c>
      <c r="C280" s="142">
        <v>30</v>
      </c>
      <c r="D280" s="142">
        <v>2.1794163750000002</v>
      </c>
      <c r="E280" s="142">
        <v>0</v>
      </c>
      <c r="F280" s="142">
        <v>1</v>
      </c>
      <c r="G280" s="142">
        <v>60.125</v>
      </c>
      <c r="H280" s="142">
        <v>0</v>
      </c>
      <c r="I280" s="142">
        <v>0</v>
      </c>
      <c r="J280" s="142">
        <v>0</v>
      </c>
      <c r="K280" s="142">
        <v>3.0088460370000001</v>
      </c>
      <c r="L280" s="142">
        <v>87045.220339965002</v>
      </c>
      <c r="M280" s="142">
        <v>0</v>
      </c>
      <c r="N280" s="142">
        <v>31730.039660035</v>
      </c>
      <c r="O280" s="142">
        <v>0</v>
      </c>
      <c r="P280" s="142">
        <v>0</v>
      </c>
      <c r="Q280" s="142">
        <v>0</v>
      </c>
      <c r="R280" s="142">
        <v>1</v>
      </c>
      <c r="S280" s="142">
        <v>0</v>
      </c>
      <c r="T280" s="142">
        <v>118775.26</v>
      </c>
      <c r="U280" s="142">
        <v>118775.26</v>
      </c>
      <c r="V280" s="142">
        <v>3943.338632</v>
      </c>
      <c r="W280" s="142">
        <v>122718.59863199999</v>
      </c>
      <c r="X280" s="142">
        <v>118775.26</v>
      </c>
      <c r="Y280" s="142">
        <v>2871.7010399999999</v>
      </c>
      <c r="Z280" s="142">
        <v>1593.85</v>
      </c>
      <c r="AA280" s="94">
        <v>123240.81104</v>
      </c>
    </row>
    <row r="281" spans="1:27" hidden="1" x14ac:dyDescent="0.2">
      <c r="A281" s="142" t="s">
        <v>387</v>
      </c>
      <c r="B281" s="142">
        <v>732.9</v>
      </c>
      <c r="C281" s="142">
        <v>1461</v>
      </c>
      <c r="D281" s="142">
        <v>4.2352578750000003</v>
      </c>
      <c r="E281" s="142">
        <v>0</v>
      </c>
      <c r="F281" s="142">
        <v>33</v>
      </c>
      <c r="G281" s="142">
        <v>7968.75</v>
      </c>
      <c r="H281" s="142">
        <v>491.625</v>
      </c>
      <c r="I281" s="142">
        <v>0</v>
      </c>
      <c r="J281" s="142">
        <v>0</v>
      </c>
      <c r="K281" s="142">
        <v>7.7313978040000002</v>
      </c>
      <c r="L281" s="142">
        <v>9788656.8050013091</v>
      </c>
      <c r="M281" s="142">
        <v>0</v>
      </c>
      <c r="N281" s="142">
        <v>0</v>
      </c>
      <c r="O281" s="142">
        <v>0</v>
      </c>
      <c r="P281" s="142">
        <v>0</v>
      </c>
      <c r="Q281" s="142">
        <v>0</v>
      </c>
      <c r="R281" s="142">
        <v>1</v>
      </c>
      <c r="S281" s="142">
        <v>0</v>
      </c>
      <c r="T281" s="142">
        <v>9788656.8050013091</v>
      </c>
      <c r="U281" s="142">
        <v>7235735.4299999997</v>
      </c>
      <c r="V281" s="142">
        <v>118666.061052</v>
      </c>
      <c r="W281" s="142">
        <v>7354401.4910519999</v>
      </c>
      <c r="X281" s="142">
        <v>7354401.4910519999</v>
      </c>
      <c r="Y281" s="142">
        <v>128295.246144</v>
      </c>
      <c r="Z281" s="142">
        <v>71206.36</v>
      </c>
      <c r="AA281" s="94">
        <v>7553903.0971959997</v>
      </c>
    </row>
    <row r="282" spans="1:27" hidden="1" x14ac:dyDescent="0.2">
      <c r="A282" s="142" t="s">
        <v>388</v>
      </c>
      <c r="B282" s="142">
        <v>28.6</v>
      </c>
      <c r="C282" s="142">
        <v>360</v>
      </c>
      <c r="D282" s="142">
        <v>2.3482835</v>
      </c>
      <c r="E282" s="142">
        <v>0</v>
      </c>
      <c r="F282" s="142">
        <v>21</v>
      </c>
      <c r="G282" s="142">
        <v>4038</v>
      </c>
      <c r="H282" s="142">
        <v>658.125</v>
      </c>
      <c r="I282" s="142">
        <v>0</v>
      </c>
      <c r="J282" s="142">
        <v>0</v>
      </c>
      <c r="K282" s="142">
        <v>6.8916028039999997</v>
      </c>
      <c r="L282" s="142">
        <v>4226732.5421562102</v>
      </c>
      <c r="M282" s="142">
        <v>0</v>
      </c>
      <c r="N282" s="142">
        <v>0</v>
      </c>
      <c r="O282" s="142">
        <v>0</v>
      </c>
      <c r="P282" s="142">
        <v>0</v>
      </c>
      <c r="Q282" s="142">
        <v>0</v>
      </c>
      <c r="R282" s="142">
        <v>1</v>
      </c>
      <c r="S282" s="142">
        <v>0</v>
      </c>
      <c r="T282" s="142">
        <v>4226732.5421562102</v>
      </c>
      <c r="U282" s="142">
        <v>4958209.1900000004</v>
      </c>
      <c r="V282" s="142">
        <v>99660.004719000004</v>
      </c>
      <c r="W282" s="142">
        <v>5057869.1947189998</v>
      </c>
      <c r="X282" s="142">
        <v>4226732.5421562102</v>
      </c>
      <c r="Y282" s="142">
        <v>73309.607904000004</v>
      </c>
      <c r="Z282" s="142">
        <v>40688.26</v>
      </c>
      <c r="AA282" s="94">
        <v>4340730.4100602102</v>
      </c>
    </row>
    <row r="283" spans="1:27" hidden="1" x14ac:dyDescent="0.2">
      <c r="A283" s="142" t="s">
        <v>389</v>
      </c>
      <c r="B283" s="142">
        <v>191.69129135899999</v>
      </c>
      <c r="C283" s="142">
        <v>485</v>
      </c>
      <c r="D283" s="142">
        <v>5.0421453749999996</v>
      </c>
      <c r="E283" s="142">
        <v>0</v>
      </c>
      <c r="F283" s="142">
        <v>11</v>
      </c>
      <c r="G283" s="142">
        <v>5258.875</v>
      </c>
      <c r="H283" s="142">
        <v>296.75</v>
      </c>
      <c r="I283" s="142">
        <v>0</v>
      </c>
      <c r="J283" s="142">
        <v>0</v>
      </c>
      <c r="K283" s="142">
        <v>7.0133941719999999</v>
      </c>
      <c r="L283" s="142">
        <v>4774172.2799090501</v>
      </c>
      <c r="M283" s="142">
        <v>0</v>
      </c>
      <c r="N283" s="142">
        <v>0</v>
      </c>
      <c r="O283" s="142">
        <v>0</v>
      </c>
      <c r="P283" s="142">
        <v>0</v>
      </c>
      <c r="Q283" s="142">
        <v>0</v>
      </c>
      <c r="R283" s="142">
        <v>1</v>
      </c>
      <c r="S283" s="142">
        <v>0</v>
      </c>
      <c r="T283" s="142">
        <v>4774172.2799090501</v>
      </c>
      <c r="U283" s="142">
        <v>4584325.42</v>
      </c>
      <c r="V283" s="142">
        <v>148532.14360800001</v>
      </c>
      <c r="W283" s="142">
        <v>4732857.5636080001</v>
      </c>
      <c r="X283" s="142">
        <v>4732857.5636080001</v>
      </c>
      <c r="Y283" s="142">
        <v>80686.69896768</v>
      </c>
      <c r="Z283" s="142">
        <v>42247.82</v>
      </c>
      <c r="AA283" s="94">
        <v>4855792.0825756798</v>
      </c>
    </row>
    <row r="284" spans="1:27" hidden="1" x14ac:dyDescent="0.2">
      <c r="A284" s="142" t="s">
        <v>390</v>
      </c>
      <c r="B284" s="142">
        <v>44.229994611000002</v>
      </c>
      <c r="C284" s="142">
        <v>128</v>
      </c>
      <c r="D284" s="142">
        <v>2.4692750000000001</v>
      </c>
      <c r="E284" s="142">
        <v>0</v>
      </c>
      <c r="F284" s="142">
        <v>4.625</v>
      </c>
      <c r="G284" s="142">
        <v>649.5</v>
      </c>
      <c r="H284" s="142">
        <v>19.375</v>
      </c>
      <c r="I284" s="142">
        <v>0</v>
      </c>
      <c r="J284" s="142">
        <v>0</v>
      </c>
      <c r="K284" s="142">
        <v>5.0300861340000003</v>
      </c>
      <c r="L284" s="142">
        <v>656989.38067946304</v>
      </c>
      <c r="M284" s="142">
        <v>0</v>
      </c>
      <c r="N284" s="142">
        <v>0</v>
      </c>
      <c r="O284" s="142">
        <v>0</v>
      </c>
      <c r="P284" s="142">
        <v>0</v>
      </c>
      <c r="Q284" s="142">
        <v>0</v>
      </c>
      <c r="R284" s="142">
        <v>1</v>
      </c>
      <c r="S284" s="142">
        <v>0</v>
      </c>
      <c r="T284" s="142">
        <v>656989.38067946304</v>
      </c>
      <c r="U284" s="142">
        <v>533457.64</v>
      </c>
      <c r="V284" s="142">
        <v>41503.004392000003</v>
      </c>
      <c r="W284" s="142">
        <v>574960.64439200005</v>
      </c>
      <c r="X284" s="142">
        <v>574960.64439200005</v>
      </c>
      <c r="Y284" s="142">
        <v>10095.573695999999</v>
      </c>
      <c r="Z284" s="142">
        <v>5603.24</v>
      </c>
      <c r="AA284" s="94">
        <v>590659.45808799996</v>
      </c>
    </row>
  </sheetData>
  <phoneticPr fontId="33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"/>
  <sheetViews>
    <sheetView workbookViewId="0">
      <selection activeCell="A2" sqref="A2:XFD2"/>
    </sheetView>
  </sheetViews>
  <sheetFormatPr defaultRowHeight="12.75" x14ac:dyDescent="0.2"/>
  <cols>
    <col min="1" max="1" width="23.140625" customWidth="1"/>
    <col min="2" max="2" width="11.5703125" bestFit="1" customWidth="1"/>
    <col min="3" max="4" width="11.5703125" customWidth="1"/>
    <col min="5" max="5" width="11.85546875" bestFit="1" customWidth="1"/>
    <col min="6" max="6" width="16.28515625" bestFit="1" customWidth="1"/>
    <col min="7" max="7" width="14.42578125" bestFit="1" customWidth="1"/>
    <col min="8" max="8" width="14.140625" style="25" bestFit="1" customWidth="1"/>
    <col min="9" max="9" width="15" style="67" bestFit="1" customWidth="1"/>
    <col min="10" max="10" width="16.85546875" style="67" bestFit="1" customWidth="1"/>
    <col min="11" max="11" width="16.42578125" bestFit="1" customWidth="1"/>
    <col min="12" max="12" width="12.140625" bestFit="1" customWidth="1"/>
    <col min="13" max="13" width="15.42578125" bestFit="1" customWidth="1"/>
    <col min="14" max="14" width="14.28515625" bestFit="1" customWidth="1"/>
    <col min="15" max="15" width="12" bestFit="1" customWidth="1"/>
    <col min="16" max="16" width="15.28515625" bestFit="1" customWidth="1"/>
    <col min="17" max="17" width="13.7109375" bestFit="1" customWidth="1"/>
    <col min="18" max="18" width="12.140625" bestFit="1" customWidth="1"/>
    <col min="19" max="19" width="12" bestFit="1" customWidth="1"/>
    <col min="20" max="20" width="14" bestFit="1" customWidth="1"/>
    <col min="21" max="21" width="13.7109375" bestFit="1" customWidth="1"/>
    <col min="22" max="22" width="9.28515625" bestFit="1" customWidth="1"/>
    <col min="23" max="23" width="12.5703125" bestFit="1" customWidth="1"/>
    <col min="24" max="24" width="11.42578125" bestFit="1" customWidth="1"/>
    <col min="25" max="25" width="9.28515625" bestFit="1" customWidth="1"/>
    <col min="26" max="26" width="12.42578125" bestFit="1" customWidth="1"/>
    <col min="27" max="27" width="13.7109375" bestFit="1" customWidth="1"/>
  </cols>
  <sheetData>
    <row r="1" spans="1:27" s="65" customFormat="1" ht="36" customHeight="1" x14ac:dyDescent="0.2">
      <c r="A1" s="63" t="s">
        <v>391</v>
      </c>
      <c r="B1" s="63" t="s">
        <v>82</v>
      </c>
      <c r="C1" s="63" t="s">
        <v>83</v>
      </c>
      <c r="D1" s="63" t="s">
        <v>84</v>
      </c>
      <c r="E1" s="63" t="s">
        <v>85</v>
      </c>
      <c r="F1" s="63" t="s">
        <v>86</v>
      </c>
      <c r="G1" s="63" t="s">
        <v>87</v>
      </c>
      <c r="H1" s="63" t="s">
        <v>88</v>
      </c>
      <c r="I1" s="66" t="s">
        <v>89</v>
      </c>
      <c r="J1" s="66" t="s">
        <v>90</v>
      </c>
      <c r="K1" s="64" t="s">
        <v>91</v>
      </c>
      <c r="L1" s="64" t="s">
        <v>92</v>
      </c>
      <c r="M1" s="64" t="s">
        <v>93</v>
      </c>
      <c r="N1" s="64" t="s">
        <v>94</v>
      </c>
      <c r="O1" s="63" t="s">
        <v>95</v>
      </c>
      <c r="P1" s="63" t="s">
        <v>96</v>
      </c>
      <c r="Q1" s="64" t="s">
        <v>97</v>
      </c>
      <c r="R1" s="63" t="s">
        <v>98</v>
      </c>
      <c r="S1" s="63" t="s">
        <v>99</v>
      </c>
      <c r="T1" s="63" t="s">
        <v>100</v>
      </c>
      <c r="U1" s="63" t="s">
        <v>101</v>
      </c>
      <c r="V1" s="63" t="s">
        <v>102</v>
      </c>
      <c r="W1" s="63" t="s">
        <v>103</v>
      </c>
      <c r="X1" s="63" t="s">
        <v>104</v>
      </c>
      <c r="Y1" s="63" t="s">
        <v>105</v>
      </c>
      <c r="Z1" s="63" t="s">
        <v>106</v>
      </c>
      <c r="AA1" s="63" t="s">
        <v>107</v>
      </c>
    </row>
    <row r="2" spans="1:27" s="94" customFormat="1" x14ac:dyDescent="0.2">
      <c r="A2" s="94" t="s">
        <v>108</v>
      </c>
      <c r="B2" s="94">
        <v>128.9</v>
      </c>
      <c r="C2" s="94">
        <v>436</v>
      </c>
      <c r="D2" s="94">
        <v>3.3094101249999999</v>
      </c>
      <c r="E2" s="94">
        <v>0</v>
      </c>
      <c r="F2" s="94">
        <v>11</v>
      </c>
      <c r="G2" s="94">
        <v>1288.375</v>
      </c>
      <c r="H2" s="94">
        <v>211.5</v>
      </c>
      <c r="I2" s="94">
        <v>0</v>
      </c>
      <c r="J2" s="94">
        <v>0</v>
      </c>
      <c r="K2" s="94">
        <v>5.9416943010000001</v>
      </c>
      <c r="L2" s="94">
        <v>1634800.4420457501</v>
      </c>
      <c r="M2" s="94">
        <v>0</v>
      </c>
      <c r="N2" s="94">
        <v>0</v>
      </c>
      <c r="O2" s="94">
        <v>0</v>
      </c>
      <c r="P2" s="94">
        <v>0</v>
      </c>
      <c r="Q2" s="94">
        <v>0</v>
      </c>
      <c r="R2" s="94">
        <v>1</v>
      </c>
      <c r="S2" s="94">
        <v>10661.434999999999</v>
      </c>
      <c r="T2" s="94">
        <v>1645461.8770457499</v>
      </c>
      <c r="U2" s="94">
        <v>1633243.99</v>
      </c>
      <c r="V2" s="94">
        <v>42301.019340999999</v>
      </c>
      <c r="W2" s="94">
        <v>1675545.0093410001</v>
      </c>
      <c r="X2" s="94">
        <v>1645461.8770457499</v>
      </c>
      <c r="Y2" s="94">
        <v>16404.163152000001</v>
      </c>
      <c r="Z2" s="94">
        <v>9104.6299999999992</v>
      </c>
      <c r="AA2" s="94">
        <v>1670970.67019775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9C4588-DAA5-45C2-94C3-F73BA80864C6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0DD498-63E6-4BF0-8F2F-6026FC49E2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7556D9-4E67-4416-8EDA-EC65712FE5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Simulator</vt:lpstr>
      <vt:lpstr>Calculator</vt:lpstr>
      <vt:lpstr>Statewide Data</vt:lpstr>
      <vt:lpstr>District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STARS allocation simulator</dc:title>
  <dc:subject>Funding Simulator and Data</dc:subject>
  <dc:creator>Patti Enbody;Studen Transportation</dc:creator>
  <cp:keywords/>
  <dc:description/>
  <cp:lastModifiedBy>Terese Otto</cp:lastModifiedBy>
  <cp:revision/>
  <dcterms:created xsi:type="dcterms:W3CDTF">2012-02-16T23:26:04Z</dcterms:created>
  <dcterms:modified xsi:type="dcterms:W3CDTF">2024-03-08T16:38:14Z</dcterms:modified>
  <cp:category/>
  <cp:contentStatus/>
</cp:coreProperties>
</file>