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.mclean\Desktop\"/>
    </mc:Choice>
  </mc:AlternateContent>
  <bookViews>
    <workbookView xWindow="0" yWindow="0" windowWidth="21570" windowHeight="10215" activeTab="1"/>
  </bookViews>
  <sheets>
    <sheet name="Drivers" sheetId="6" r:id="rId1"/>
    <sheet name="Instructions - Donor" sheetId="4" r:id="rId2"/>
    <sheet name="Donor" sheetId="3" r:id="rId3"/>
    <sheet name="Instructions - Donee" sheetId="5" r:id="rId4"/>
    <sheet name="Donee" sheetId="2" r:id="rId5"/>
    <sheet name="F.A.Q." sheetId="7" state="hidden" r:id="rId6"/>
  </sheets>
  <definedNames>
    <definedName name="EE_Type">Drivers!$A$2:$A$3</definedName>
  </definedNames>
  <calcPr calcId="162913"/>
</workbook>
</file>

<file path=xl/calcChain.xml><?xml version="1.0" encoding="utf-8"?>
<calcChain xmlns="http://schemas.openxmlformats.org/spreadsheetml/2006/main">
  <c r="F12" i="2" l="1"/>
  <c r="F13" i="2"/>
  <c r="F18" i="2" s="1"/>
  <c r="E12" i="2"/>
  <c r="E13" i="2" s="1"/>
  <c r="D12" i="2"/>
  <c r="D13" i="2"/>
  <c r="D16" i="2" s="1"/>
  <c r="F17" i="2"/>
  <c r="F14" i="2"/>
  <c r="E17" i="2"/>
  <c r="E14" i="2"/>
  <c r="D17" i="2"/>
  <c r="D15" i="2"/>
  <c r="D14" i="2"/>
  <c r="F10" i="2"/>
  <c r="E10" i="2"/>
  <c r="D10" i="2"/>
  <c r="G17" i="3"/>
  <c r="F17" i="3"/>
  <c r="F28" i="3"/>
  <c r="G10" i="3"/>
  <c r="E17" i="3"/>
  <c r="G12" i="3"/>
  <c r="G13" i="3" s="1"/>
  <c r="F12" i="3"/>
  <c r="F13" i="3"/>
  <c r="F18" i="3" s="1"/>
  <c r="E12" i="3"/>
  <c r="E13" i="3" s="1"/>
  <c r="G14" i="3"/>
  <c r="F15" i="3"/>
  <c r="F14" i="3"/>
  <c r="E14" i="3"/>
  <c r="D15" i="3"/>
  <c r="D14" i="3"/>
  <c r="D12" i="3"/>
  <c r="D13" i="3" s="1"/>
  <c r="F10" i="3"/>
  <c r="E10" i="3"/>
  <c r="D10" i="3"/>
  <c r="C10" i="3"/>
  <c r="C10" i="2"/>
  <c r="C15" i="2" s="1"/>
  <c r="C18" i="2" s="1"/>
  <c r="D26" i="3"/>
  <c r="D27" i="3" s="1"/>
  <c r="E26" i="3"/>
  <c r="E27" i="3"/>
  <c r="F26" i="3"/>
  <c r="F27" i="3" s="1"/>
  <c r="C26" i="3"/>
  <c r="C27" i="3"/>
  <c r="C14" i="2"/>
  <c r="C14" i="3"/>
  <c r="F3" i="6"/>
  <c r="E15" i="2" s="1"/>
  <c r="C12" i="3"/>
  <c r="C13" i="3" s="1"/>
  <c r="F23" i="2"/>
  <c r="F24" i="2" s="1"/>
  <c r="E23" i="2"/>
  <c r="D23" i="2"/>
  <c r="C23" i="2"/>
  <c r="C12" i="2"/>
  <c r="C13" i="2" s="1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Q30" i="2"/>
  <c r="O30" i="2"/>
  <c r="N30" i="2"/>
  <c r="Q29" i="2"/>
  <c r="O29" i="2"/>
  <c r="N29" i="2"/>
  <c r="Q28" i="2"/>
  <c r="O28" i="2"/>
  <c r="N28" i="2"/>
  <c r="O27" i="2"/>
  <c r="Q27" i="2"/>
  <c r="N27" i="2"/>
  <c r="E28" i="3"/>
  <c r="C15" i="3"/>
  <c r="E24" i="2"/>
  <c r="D24" i="2"/>
  <c r="G18" i="3" l="1"/>
  <c r="E18" i="3"/>
  <c r="D18" i="3"/>
  <c r="D16" i="3"/>
  <c r="D17" i="3" s="1"/>
  <c r="E16" i="2"/>
  <c r="E18" i="2"/>
  <c r="C16" i="2"/>
  <c r="C17" i="2" s="1"/>
  <c r="C16" i="3"/>
  <c r="C17" i="3" s="1"/>
  <c r="C18" i="3"/>
  <c r="F16" i="2"/>
  <c r="D18" i="2"/>
  <c r="E15" i="3"/>
  <c r="E16" i="3" s="1"/>
  <c r="G15" i="3"/>
  <c r="G16" i="3" s="1"/>
  <c r="F16" i="3"/>
  <c r="F15" i="2"/>
  <c r="C20" i="3" l="1"/>
  <c r="C28" i="3"/>
  <c r="D20" i="3"/>
  <c r="D28" i="3"/>
  <c r="B23" i="3" l="1"/>
  <c r="C19" i="2" s="1"/>
  <c r="C20" i="2" s="1"/>
  <c r="C24" i="2" l="1"/>
  <c r="C21" i="2"/>
</calcChain>
</file>

<file path=xl/sharedStrings.xml><?xml version="1.0" encoding="utf-8"?>
<sst xmlns="http://schemas.openxmlformats.org/spreadsheetml/2006/main" count="114" uniqueCount="82">
  <si>
    <t>Donor Last Name</t>
  </si>
  <si>
    <t>Donor First Name</t>
  </si>
  <si>
    <t>Certificated/Classified</t>
  </si>
  <si>
    <t>Hours Donated</t>
  </si>
  <si>
    <t>Dollars Contributed</t>
  </si>
  <si>
    <t>Certificated</t>
  </si>
  <si>
    <t>Classified</t>
  </si>
  <si>
    <t>Annual</t>
  </si>
  <si>
    <t>Monthly</t>
  </si>
  <si>
    <t>Hourly</t>
  </si>
  <si>
    <t>Donee First Name</t>
  </si>
  <si>
    <t>Donee Last Name</t>
  </si>
  <si>
    <t>Dollars Donated</t>
  </si>
  <si>
    <t>Hours Received</t>
  </si>
  <si>
    <t>Total Donation</t>
  </si>
  <si>
    <t>Pay Frequency</t>
  </si>
  <si>
    <t>Days Received</t>
  </si>
  <si>
    <t>Conversion Factor</t>
  </si>
  <si>
    <t>Hours / contract day</t>
  </si>
  <si>
    <t>Total Annual Salary Rate</t>
  </si>
  <si>
    <t>Total Salary Rate (Hourly)</t>
  </si>
  <si>
    <t>INSTRUCTIONS FOR THE SHARED LEAVE MODEL - DONOR SHEET</t>
  </si>
  <si>
    <t>1. Enter the donating employee's name in the appropriate locations.</t>
  </si>
  <si>
    <t>Yellow cells are input cells.</t>
  </si>
  <si>
    <t>Blue cells are drop-down menu selection cells.</t>
  </si>
  <si>
    <t>Purple cells are calculated cells.</t>
  </si>
  <si>
    <t>INSTRUCTIONS FOR THE SHARED LEAVE MODEL - DONEE SHEET</t>
  </si>
  <si>
    <t>Blue cells are drop-down selection input cells.</t>
  </si>
  <si>
    <t>3. Select the employee's type (Certificated or Classified) from the drop-down in the appropriate cell.</t>
  </si>
  <si>
    <t>5. Enter the employee's salary or pay rate.</t>
  </si>
  <si>
    <t>6. Enter the number of annual contract days for the employee, based on their contract or agreement.</t>
  </si>
  <si>
    <t>7. Enter the number of hours per work day for the employee, based on their contract or agreement.</t>
  </si>
  <si>
    <t>8. Calculated field: the employee's base hourly rate.</t>
  </si>
  <si>
    <t>9. Calcuated field: effective benefit rate, based off of rates published in annual omnibus appropriations act.</t>
  </si>
  <si>
    <t>10. Calculated field: total effective hourly pay rate including benefits.</t>
  </si>
  <si>
    <t>11. Enter the total number of hours donated.</t>
  </si>
  <si>
    <t>12. Calculated field: the dollar equivalent of the donated leave time.</t>
  </si>
  <si>
    <t>Employee Type</t>
  </si>
  <si>
    <t>Benefits Rate</t>
  </si>
  <si>
    <t>Insurance Benefits</t>
  </si>
  <si>
    <t>1. and 2. Enter the recipient employee's name in the appropriate location.</t>
  </si>
  <si>
    <t>3. Select the employee's type (Certificated/Classified) from the drop-down menu.</t>
  </si>
  <si>
    <r>
      <t xml:space="preserve">4. Select the employee's salary or pay frequency, as defined in their contract (for example, $XX,XXX </t>
    </r>
    <r>
      <rPr>
        <b/>
        <sz val="11"/>
        <color indexed="8"/>
        <rFont val="Calibri"/>
        <family val="2"/>
      </rPr>
      <t>per year</t>
    </r>
    <r>
      <rPr>
        <sz val="11"/>
        <color theme="1"/>
        <rFont val="Calibri"/>
        <family val="2"/>
        <scheme val="minor"/>
      </rPr>
      <t xml:space="preserve">, $X,XXX </t>
    </r>
    <r>
      <rPr>
        <b/>
        <sz val="11"/>
        <color indexed="8"/>
        <rFont val="Calibri"/>
        <family val="2"/>
      </rPr>
      <t>per month</t>
    </r>
    <r>
      <rPr>
        <sz val="11"/>
        <color theme="1"/>
        <rFont val="Calibri"/>
        <family val="2"/>
        <scheme val="minor"/>
      </rPr>
      <t xml:space="preserve">, or $XX.XX </t>
    </r>
    <r>
      <rPr>
        <b/>
        <sz val="11"/>
        <color indexed="8"/>
        <rFont val="Calibri"/>
        <family val="2"/>
      </rPr>
      <t>per hour</t>
    </r>
    <r>
      <rPr>
        <sz val="11"/>
        <color theme="1"/>
        <rFont val="Calibri"/>
        <family val="2"/>
        <scheme val="minor"/>
      </rPr>
      <t>).</t>
    </r>
  </si>
  <si>
    <t>Amount Returned</t>
  </si>
  <si>
    <t>Dollars Returned</t>
  </si>
  <si>
    <t>Hours Returned</t>
  </si>
  <si>
    <t>Per RCW 41.04.665 (9), leave that is not used "shall be returned at its original value to the employee or employees who transferred the leave."</t>
  </si>
  <si>
    <t>Share of Original Hours Donated</t>
  </si>
  <si>
    <t>SAMPLE</t>
  </si>
  <si>
    <t>Final Effective Benefit Rate</t>
  </si>
  <si>
    <t>Insurance Benefits (annual) (Budget §504)</t>
  </si>
  <si>
    <t>State Benefit Rate (Budget §504)</t>
  </si>
  <si>
    <t>Base Salary Rate</t>
  </si>
  <si>
    <t>Other Contract/Salary Stipend</t>
  </si>
  <si>
    <t># of base contract days (annual)</t>
  </si>
  <si>
    <t>FTE for Insurance Allocation (CLS)</t>
  </si>
  <si>
    <t>FTE for Insurance Allocation (CIS)</t>
  </si>
  <si>
    <t>Base Hourly Rate</t>
  </si>
  <si>
    <t>Base Salary Pay Frequency Definition</t>
  </si>
  <si>
    <t># of additional contract days not included above</t>
  </si>
  <si>
    <t>Total Annual Salary</t>
  </si>
  <si>
    <t>6. Enter any contract stipends that the employee receives that are not included in the defined pay rate.</t>
  </si>
  <si>
    <t>7. Enter the number of contract days included in the employee's base contract.</t>
  </si>
  <si>
    <t>8. Enter the number of additional contract days that are not reflected in the employee's base pay amount.</t>
  </si>
  <si>
    <t>5. Enter the employee's defined base pay rate (based on the frequency chosen above).</t>
  </si>
  <si>
    <t>9. Enter the number of contract hours per workday.</t>
  </si>
  <si>
    <t>10. Calculated field: If the employee is Classified, this is the number of work days times the hours per work day divided by 1,440 (maximum of 1). This affects the line 15 calcluation.</t>
  </si>
  <si>
    <t>11. If the employee is Certificated, enter their contract FTE in this cell (maximum of 1.0).</t>
  </si>
  <si>
    <t>12. Calcluated field: Base pay hourly rate = hourly rate for "Hourly", or effective hourly rate for Annual or Monthly.</t>
  </si>
  <si>
    <t>13. Total Annual Salary: Base hourly rate * hours/contract day * # of contract days + other stipends + other additional contract days * base hourly rate.</t>
  </si>
  <si>
    <t>14. State benefit rate: Set by the Legislature in section 504 of the annual budget bill. Equal to 1+ the rate for the appropriate employee type (Certificated/Classified).</t>
  </si>
  <si>
    <t>15. Insurance Benefits: Equal to annual insurance rate amount in budget (monthly rate * 12) multiplied by line 10 or 11 (FTE).</t>
  </si>
  <si>
    <t>16. Calculated field: Total Annual Salary Rate: Total Annual Salary (line 13) * State benefit rate + Insurance Benefits</t>
  </si>
  <si>
    <t>17. Total Salary Rate (Hourly): Total Annual Salary Rate (line 16) divided by hours per contract day divided by (base contract days per year (line 7) plus other contract days (line 8)).</t>
  </si>
  <si>
    <t>18. Final Effective Benefit Rate: Annual Insurance Benefits / Total Annual Salary + State Benefit Rate minus one (to correct for "1+" in line 14).</t>
  </si>
  <si>
    <r>
      <t xml:space="preserve">19. Enter the </t>
    </r>
    <r>
      <rPr>
        <b/>
        <sz val="11"/>
        <color indexed="8"/>
        <rFont val="Calibri"/>
        <family val="2"/>
      </rPr>
      <t>dollar amount</t>
    </r>
    <r>
      <rPr>
        <sz val="11"/>
        <color theme="1"/>
        <rFont val="Calibri"/>
        <family val="2"/>
        <scheme val="minor"/>
      </rPr>
      <t xml:space="preserve"> of leave received from other districts.</t>
    </r>
  </si>
  <si>
    <t>20. Calculated field: the number of hours of shared leave the employee receives.</t>
  </si>
  <si>
    <t>21. Calculated field: the number of work days of shared leave the employee received.</t>
  </si>
  <si>
    <r>
      <t xml:space="preserve">4. Select the employee's defined pay frequency from the drop-down menu (e.g. $XX,XXX </t>
    </r>
    <r>
      <rPr>
        <b/>
        <sz val="11"/>
        <color indexed="10"/>
        <rFont val="Calibri"/>
        <family val="2"/>
      </rPr>
      <t>per year</t>
    </r>
    <r>
      <rPr>
        <sz val="11"/>
        <color theme="1"/>
        <rFont val="Calibri"/>
        <family val="2"/>
        <scheme val="minor"/>
      </rPr>
      <t xml:space="preserve">, $X,XXX </t>
    </r>
    <r>
      <rPr>
        <b/>
        <sz val="11"/>
        <color indexed="10"/>
        <rFont val="Calibri"/>
        <family val="2"/>
      </rPr>
      <t>per month</t>
    </r>
    <r>
      <rPr>
        <b/>
        <sz val="11"/>
        <color indexed="8"/>
        <rFont val="Calibri"/>
        <family val="2"/>
      </rPr>
      <t xml:space="preserve">, </t>
    </r>
    <r>
      <rPr>
        <sz val="11"/>
        <color theme="1"/>
        <rFont val="Calibri"/>
        <family val="2"/>
        <scheme val="minor"/>
      </rPr>
      <t>$XX.XX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per hour</t>
    </r>
    <r>
      <rPr>
        <sz val="11"/>
        <color theme="1"/>
        <rFont val="Calibri"/>
        <family val="2"/>
        <scheme val="minor"/>
      </rPr>
      <t>).</t>
    </r>
  </si>
  <si>
    <t>Doe</t>
  </si>
  <si>
    <t>John</t>
  </si>
  <si>
    <t>Jane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</si>
</sst>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&quot; : 1&quot;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7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5"/>
      </patternFill>
    </fill>
    <fill>
      <patternFill patternType="gray0625">
        <fgColor theme="7" tint="0.59996337778862885"/>
        <bgColor theme="7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5" borderId="1" applyNumberFormat="0" applyAlignment="0" applyProtection="0"/>
    <xf numFmtId="0" fontId="6" fillId="6" borderId="2" applyNumberFormat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7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164" fontId="3" fillId="0" borderId="0" xfId="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7" fontId="3" fillId="0" borderId="0" xfId="4" applyNumberFormat="1" applyFont="1" applyFill="1" applyAlignment="1">
      <alignment horizontal="center"/>
    </xf>
    <xf numFmtId="39" fontId="3" fillId="0" borderId="0" xfId="4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5" borderId="1" xfId="6" applyAlignment="1">
      <alignment horizontal="center"/>
    </xf>
    <xf numFmtId="164" fontId="3" fillId="8" borderId="0" xfId="5" applyNumberFormat="1" applyFont="1" applyFill="1" applyAlignment="1">
      <alignment horizontal="center"/>
    </xf>
    <xf numFmtId="37" fontId="3" fillId="8" borderId="0" xfId="4" applyNumberFormat="1" applyFont="1" applyFill="1" applyAlignment="1">
      <alignment horizontal="center"/>
    </xf>
    <xf numFmtId="39" fontId="3" fillId="8" borderId="0" xfId="4" applyNumberFormat="1" applyFont="1" applyFill="1" applyAlignment="1">
      <alignment horizontal="center"/>
    </xf>
    <xf numFmtId="164" fontId="5" fillId="4" borderId="1" xfId="3" applyNumberFormat="1" applyAlignment="1">
      <alignment horizontal="center"/>
    </xf>
    <xf numFmtId="4" fontId="6" fillId="6" borderId="2" xfId="7" applyNumberFormat="1" applyAlignment="1">
      <alignment horizontal="center"/>
    </xf>
    <xf numFmtId="164" fontId="0" fillId="8" borderId="0" xfId="0" applyNumberFormat="1" applyFill="1" applyAlignment="1">
      <alignment horizontal="center"/>
    </xf>
    <xf numFmtId="2" fontId="6" fillId="6" borderId="2" xfId="7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4" fontId="6" fillId="6" borderId="2" xfId="7" applyNumberFormat="1" applyAlignment="1">
      <alignment horizontal="center"/>
    </xf>
    <xf numFmtId="0" fontId="5" fillId="4" borderId="1" xfId="3" applyAlignment="1">
      <alignment horizontal="center"/>
    </xf>
    <xf numFmtId="167" fontId="5" fillId="4" borderId="1" xfId="3" applyNumberFormat="1" applyAlignment="1">
      <alignment horizontal="center"/>
    </xf>
    <xf numFmtId="0" fontId="4" fillId="5" borderId="1" xfId="6" applyFont="1" applyFill="1" applyAlignment="1">
      <alignment horizontal="center"/>
    </xf>
    <xf numFmtId="0" fontId="7" fillId="0" borderId="0" xfId="0" applyFont="1"/>
    <xf numFmtId="8" fontId="0" fillId="0" borderId="0" xfId="0" applyNumberFormat="1"/>
    <xf numFmtId="43" fontId="3" fillId="0" borderId="0" xfId="4" applyFont="1"/>
    <xf numFmtId="10" fontId="3" fillId="0" borderId="0" xfId="8" applyNumberFormat="1" applyFont="1"/>
    <xf numFmtId="6" fontId="0" fillId="8" borderId="0" xfId="0" applyNumberFormat="1" applyFill="1"/>
    <xf numFmtId="10" fontId="5" fillId="4" borderId="1" xfId="8" applyNumberFormat="1" applyFont="1" applyFill="1" applyBorder="1" applyAlignment="1">
      <alignment horizontal="center"/>
    </xf>
    <xf numFmtId="165" fontId="0" fillId="0" borderId="0" xfId="0" applyNumberFormat="1"/>
    <xf numFmtId="39" fontId="3" fillId="2" borderId="1" xfId="1" applyNumberFormat="1" applyBorder="1" applyAlignment="1">
      <alignment horizontal="center"/>
    </xf>
    <xf numFmtId="2" fontId="0" fillId="8" borderId="0" xfId="0" applyNumberFormat="1" applyFill="1" applyAlignment="1">
      <alignment horizontal="center"/>
    </xf>
    <xf numFmtId="39" fontId="5" fillId="4" borderId="1" xfId="3" applyNumberFormat="1" applyAlignment="1">
      <alignment horizontal="center"/>
    </xf>
    <xf numFmtId="39" fontId="8" fillId="8" borderId="0" xfId="2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 textRotation="255"/>
    </xf>
    <xf numFmtId="39" fontId="10" fillId="0" borderId="0" xfId="4" applyNumberFormat="1" applyFont="1" applyFill="1" applyAlignment="1">
      <alignment horizontal="center" vertical="center" textRotation="255"/>
    </xf>
  </cellXfs>
  <cellStyles count="9">
    <cellStyle name="40% - Accent6" xfId="1" builtinId="51"/>
    <cellStyle name="Accent2" xfId="2" builtinId="33"/>
    <cellStyle name="Calculation" xfId="3" builtinId="22" customBuiltin="1"/>
    <cellStyle name="Comma" xfId="4" builtinId="3"/>
    <cellStyle name="Currency" xfId="5" builtinId="4"/>
    <cellStyle name="Input" xfId="6" builtinId="20" customBuiltin="1"/>
    <cellStyle name="Normal" xfId="0" builtinId="0"/>
    <cellStyle name="Output" xfId="7" builtinId="21" customBuiltin="1"/>
    <cellStyle name="Percent" xfId="8" builtin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activeCell="O10" sqref="O10"/>
    </sheetView>
  </sheetViews>
  <sheetFormatPr defaultRowHeight="15" x14ac:dyDescent="0.25"/>
  <cols>
    <col min="1" max="1" width="14.7109375" bestFit="1" customWidth="1"/>
    <col min="2" max="2" width="12.85546875" bestFit="1" customWidth="1"/>
    <col min="6" max="6" width="17.7109375" bestFit="1" customWidth="1"/>
  </cols>
  <sheetData>
    <row r="1" spans="1:6" x14ac:dyDescent="0.25">
      <c r="A1" s="24" t="s">
        <v>37</v>
      </c>
      <c r="B1" s="24" t="s">
        <v>38</v>
      </c>
      <c r="F1" s="24" t="s">
        <v>39</v>
      </c>
    </row>
    <row r="2" spans="1:6" x14ac:dyDescent="0.25">
      <c r="A2" t="s">
        <v>6</v>
      </c>
      <c r="B2" s="30">
        <v>0.18729999999999999</v>
      </c>
      <c r="E2" t="s">
        <v>8</v>
      </c>
      <c r="F2">
        <v>768</v>
      </c>
    </row>
    <row r="3" spans="1:6" x14ac:dyDescent="0.25">
      <c r="A3" t="s">
        <v>5</v>
      </c>
      <c r="B3" s="30">
        <v>0.16339999999999999</v>
      </c>
      <c r="E3" t="s">
        <v>7</v>
      </c>
      <c r="F3">
        <f>F2*12</f>
        <v>9216</v>
      </c>
    </row>
    <row r="6" spans="1:6" x14ac:dyDescent="0.25">
      <c r="A6" s="24" t="s">
        <v>15</v>
      </c>
    </row>
    <row r="7" spans="1:6" x14ac:dyDescent="0.25">
      <c r="A7" t="s">
        <v>7</v>
      </c>
    </row>
    <row r="8" spans="1:6" x14ac:dyDescent="0.25">
      <c r="A8" t="s">
        <v>8</v>
      </c>
    </row>
    <row r="9" spans="1:6" x14ac:dyDescent="0.25">
      <c r="A9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E32" sqref="E32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6" spans="1:1" x14ac:dyDescent="0.25">
      <c r="A6" t="s">
        <v>22</v>
      </c>
    </row>
    <row r="7" spans="1:1" x14ac:dyDescent="0.25">
      <c r="A7" t="s">
        <v>28</v>
      </c>
    </row>
    <row r="8" spans="1:1" x14ac:dyDescent="0.25">
      <c r="A8" t="s">
        <v>42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Normal="100" workbookViewId="0">
      <selection activeCell="C7" sqref="C7"/>
    </sheetView>
  </sheetViews>
  <sheetFormatPr defaultRowHeight="15" x14ac:dyDescent="0.25"/>
  <cols>
    <col min="1" max="1" width="3" bestFit="1" customWidth="1"/>
    <col min="2" max="2" width="44.28515625" bestFit="1" customWidth="1"/>
    <col min="3" max="33" width="17.85546875" customWidth="1"/>
    <col min="34" max="34" width="14.85546875" customWidth="1"/>
  </cols>
  <sheetData>
    <row r="1" spans="1:33" x14ac:dyDescent="0.25">
      <c r="A1" s="1">
        <v>1</v>
      </c>
      <c r="B1" s="1" t="s">
        <v>0</v>
      </c>
      <c r="C1" s="10" t="s">
        <v>79</v>
      </c>
      <c r="D1" s="10" t="s">
        <v>79</v>
      </c>
      <c r="E1" s="10"/>
      <c r="F1" s="10"/>
      <c r="G1" s="10"/>
      <c r="H1" s="36" t="s">
        <v>48</v>
      </c>
    </row>
    <row r="2" spans="1:33" x14ac:dyDescent="0.25">
      <c r="A2" s="1">
        <v>2</v>
      </c>
      <c r="B2" s="1" t="s">
        <v>1</v>
      </c>
      <c r="C2" s="10" t="s">
        <v>80</v>
      </c>
      <c r="D2" s="10" t="s">
        <v>81</v>
      </c>
      <c r="E2" s="10"/>
      <c r="F2" s="10"/>
      <c r="G2" s="10"/>
      <c r="H2" s="36"/>
    </row>
    <row r="3" spans="1:33" x14ac:dyDescent="0.25">
      <c r="A3" s="1">
        <v>3</v>
      </c>
      <c r="B3" s="1" t="s">
        <v>2</v>
      </c>
      <c r="C3" s="23" t="s">
        <v>6</v>
      </c>
      <c r="D3" s="23" t="s">
        <v>5</v>
      </c>
      <c r="E3" s="23" t="s">
        <v>5</v>
      </c>
      <c r="F3" s="23"/>
      <c r="G3" s="11"/>
      <c r="H3" s="3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x14ac:dyDescent="0.25">
      <c r="A4" s="1">
        <v>4</v>
      </c>
      <c r="B4" s="1" t="s">
        <v>58</v>
      </c>
      <c r="C4" s="23" t="s">
        <v>7</v>
      </c>
      <c r="D4" s="23" t="s">
        <v>8</v>
      </c>
      <c r="E4" s="23"/>
      <c r="F4" s="23"/>
      <c r="G4" s="11"/>
      <c r="H4" s="3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x14ac:dyDescent="0.25">
      <c r="A5" s="1">
        <v>5</v>
      </c>
      <c r="B5" s="1" t="s">
        <v>52</v>
      </c>
      <c r="C5" s="12">
        <v>60024</v>
      </c>
      <c r="D5" s="12">
        <v>2750</v>
      </c>
      <c r="E5" s="12"/>
      <c r="F5" s="12"/>
      <c r="G5" s="17"/>
      <c r="H5" s="3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>
        <v>6</v>
      </c>
      <c r="B6" s="1" t="s">
        <v>53</v>
      </c>
      <c r="C6" s="12">
        <v>0</v>
      </c>
      <c r="D6" s="12">
        <v>0</v>
      </c>
      <c r="E6" s="12"/>
      <c r="F6" s="12"/>
      <c r="G6" s="17"/>
      <c r="H6" s="3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>
        <v>7</v>
      </c>
      <c r="B7" s="1" t="s">
        <v>54</v>
      </c>
      <c r="C7" s="13">
        <v>261</v>
      </c>
      <c r="D7" s="13">
        <v>180</v>
      </c>
      <c r="E7" s="13"/>
      <c r="F7" s="13"/>
      <c r="G7" s="13"/>
      <c r="H7" s="3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1">
        <v>8</v>
      </c>
      <c r="B8" s="1" t="s">
        <v>59</v>
      </c>
      <c r="C8" s="13">
        <v>0</v>
      </c>
      <c r="D8" s="13">
        <v>10</v>
      </c>
      <c r="E8" s="13"/>
      <c r="F8" s="13"/>
      <c r="G8" s="13"/>
      <c r="H8" s="3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x14ac:dyDescent="0.25">
      <c r="A9" s="1">
        <v>9</v>
      </c>
      <c r="B9" s="1" t="s">
        <v>18</v>
      </c>
      <c r="C9" s="14">
        <v>8</v>
      </c>
      <c r="D9" s="14">
        <v>7.5</v>
      </c>
      <c r="E9" s="14"/>
      <c r="F9" s="14"/>
      <c r="G9" s="14"/>
      <c r="H9" s="3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1">
        <v>10</v>
      </c>
      <c r="B10" s="1" t="s">
        <v>55</v>
      </c>
      <c r="C10" s="33">
        <f>IF(C3="Classified",MIN(C7*C9,1440)/1440,"")</f>
        <v>1</v>
      </c>
      <c r="D10" s="33" t="str">
        <f>IF(D3="Classified",MIN(D7*D9,1440)/1440,"")</f>
        <v/>
      </c>
      <c r="E10" s="33" t="str">
        <f>IF(E3="Classified",MIN(E7*E9,1440)/1440,"")</f>
        <v/>
      </c>
      <c r="F10" s="33" t="str">
        <f>IF(F3="Classified",MIN(F7*F9,1440)/1440,"")</f>
        <v/>
      </c>
      <c r="G10" s="33" t="str">
        <f>IF(G3="Classified",MIN(G7*G9,1440)/1440,"")</f>
        <v/>
      </c>
      <c r="H10" s="3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1">
        <v>11</v>
      </c>
      <c r="B11" s="1" t="s">
        <v>56</v>
      </c>
      <c r="C11" s="34">
        <v>0</v>
      </c>
      <c r="D11" s="34">
        <v>1</v>
      </c>
      <c r="E11" s="34">
        <v>0</v>
      </c>
      <c r="F11" s="34">
        <v>0</v>
      </c>
      <c r="G11" s="14">
        <v>0</v>
      </c>
      <c r="H11" s="3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1">
        <v>12</v>
      </c>
      <c r="B12" s="1" t="s">
        <v>57</v>
      </c>
      <c r="C12" s="15">
        <f>IF(C4="Hourly",C5,IF(C4="Monthly",ROUND(C5/(C7/12)/C9,2),ROUND(C5/C7/C9,2)))</f>
        <v>28.75</v>
      </c>
      <c r="D12" s="15">
        <f>IF(D4="Hourly",D5,IF(D4="Monthly",ROUND(D5/(D7/12)/D9,2),ROUND(D5/D7/D9,2)))</f>
        <v>24.44</v>
      </c>
      <c r="E12" s="15">
        <f>IF(E9=0,0,IF(E4="Hourly",E5,IF(E4="Monthly",ROUND(E5/(E7/12)/E9,2),ROUND(E5/E7/E9,2))))</f>
        <v>0</v>
      </c>
      <c r="F12" s="15">
        <f>IF(F9=0,0,IF(F4="Hourly",F5,IF(F4="Monthly",ROUND(F5/(F7/12)/F9,2),ROUND(F5/F7/F9,2))))</f>
        <v>0</v>
      </c>
      <c r="G12" s="15">
        <f>IF(G9=0,0,IF(G4="Hourly",G5,IF(G4="Monthly",ROUND(G5/(G7/12)/G9,2),ROUND(G5/G7/G9,2))))</f>
        <v>0</v>
      </c>
      <c r="H12" s="36"/>
    </row>
    <row r="13" spans="1:33" x14ac:dyDescent="0.25">
      <c r="A13" s="1">
        <v>13</v>
      </c>
      <c r="B13" s="1" t="s">
        <v>60</v>
      </c>
      <c r="C13" s="15">
        <f>IF(C4="Annual",C5+C6+(C8*C9*C12),IF(C4="Monthly",C5*12+C6+C8*C9*C12,C5*C7*C9+C6+C8*C9*C12))</f>
        <v>60024</v>
      </c>
      <c r="D13" s="15">
        <f>IF(D4="Annual",D5+D6+(D8*D9*D12),IF(D4="Monthly",D5*12+D6+D8*D9*D12,D5*D7*D9+D6+D8*D9*D12))</f>
        <v>34833</v>
      </c>
      <c r="E13" s="15">
        <f>IF(E4="Annual",E5+E6+(E8*E9*E12),IF(E4="Monthly",E5*12+E6+E8*E9*E12,E5*E7*E9+E6+E8*E9*E12))</f>
        <v>0</v>
      </c>
      <c r="F13" s="15">
        <f>IF(F4="Annual",F5+F6+(F8*F9*F12),IF(F4="Monthly",F5*12+F6+F8*F9*F12,F5*F7*F9+F6+F8*F9*F12))</f>
        <v>0</v>
      </c>
      <c r="G13" s="15">
        <f>IF(G4="Annual",G5+G6+(G8*G9*G12),IF(G4="Monthly",G5*12+G6+G8*G9*G12,G5*G7*G9+G6+G8*G9*G12))</f>
        <v>0</v>
      </c>
      <c r="H13" s="36"/>
    </row>
    <row r="14" spans="1:33" x14ac:dyDescent="0.25">
      <c r="A14" s="1">
        <v>14</v>
      </c>
      <c r="B14" s="1" t="s">
        <v>51</v>
      </c>
      <c r="C14" s="21">
        <f>IF(ISBLANK(C3),"",1+VLOOKUP(C3,Drivers!$A$2:$B$3,2,FALSE))</f>
        <v>1.1873</v>
      </c>
      <c r="D14" s="21">
        <f>IF(ISBLANK(D3),"",1+VLOOKUP(D3,Drivers!$A$2:$B$3,2,FALSE))</f>
        <v>1.1634</v>
      </c>
      <c r="E14" s="21">
        <f>IF(ISBLANK(E3),"",1+VLOOKUP(E3,Drivers!$A$2:$B$3,2,FALSE))</f>
        <v>1.1634</v>
      </c>
      <c r="F14" s="21" t="str">
        <f>IF(ISBLANK(F3),"",1+VLOOKUP(F3,Drivers!$A$2:$B$3,2,FALSE))</f>
        <v/>
      </c>
      <c r="G14" s="21" t="str">
        <f>IF(ISBLANK(G3),"",1+VLOOKUP(G3,Drivers!$A$2:$B$3,2,FALSE))</f>
        <v/>
      </c>
      <c r="H14" s="36"/>
    </row>
    <row r="15" spans="1:33" x14ac:dyDescent="0.25">
      <c r="A15" s="1">
        <v>15</v>
      </c>
      <c r="B15" s="1" t="s">
        <v>50</v>
      </c>
      <c r="C15" s="22">
        <f>IF(C3="classified",MIN(C10,1)*Drivers!$F$3,MIN(C11,1)*Drivers!$F$3)</f>
        <v>9216</v>
      </c>
      <c r="D15" s="22">
        <f>IF(D3="classified",MIN(D10,1)*Drivers!$F$3,MIN(D11,1)*Drivers!$F$3)</f>
        <v>9216</v>
      </c>
      <c r="E15" s="22">
        <f>IF(E3="classified",MIN(E10,1)*Drivers!$F$3,MIN(E11,1)*Drivers!$F$3)</f>
        <v>0</v>
      </c>
      <c r="F15" s="22">
        <f>IF(F3="classified",MIN(F10,1)*Drivers!$F$3,MIN(F11,1)*Drivers!$F$3)</f>
        <v>0</v>
      </c>
      <c r="G15" s="22">
        <f>IF(G3="classified",MIN(G10,1)*Drivers!$F$3,MIN(G11,1)*Drivers!$F$3)</f>
        <v>0</v>
      </c>
      <c r="H15" s="36"/>
    </row>
    <row r="16" spans="1:33" x14ac:dyDescent="0.25">
      <c r="A16" s="1">
        <v>16</v>
      </c>
      <c r="B16" s="1" t="s">
        <v>19</v>
      </c>
      <c r="C16" s="22">
        <f>C13*C14+C15</f>
        <v>80482.495200000005</v>
      </c>
      <c r="D16" s="22">
        <f>IF(ISERR(D13*D14+D15),0,D13*D14+D15)</f>
        <v>49740.712200000002</v>
      </c>
      <c r="E16" s="22">
        <f>IF(ISERR(E13*E14+E15),0,E13*E14+E15)</f>
        <v>0</v>
      </c>
      <c r="F16" s="22">
        <f>IF(ISERR(F13*F14+F15),0,F13*F14+F15)</f>
        <v>0</v>
      </c>
      <c r="G16" s="22">
        <f>IF(ISERR(G13*G14+G15),0,G13*G14+G15)</f>
        <v>0</v>
      </c>
      <c r="H16" s="36"/>
      <c r="I16" s="6" t="str">
        <f t="shared" ref="I16:AG16" si="0">IF(ISBLANK(I3),"",1+IF(I3="Certificated",0.1379,0.1309))</f>
        <v/>
      </c>
      <c r="J16" s="6" t="str">
        <f t="shared" si="0"/>
        <v/>
      </c>
      <c r="K16" s="6" t="str">
        <f t="shared" si="0"/>
        <v/>
      </c>
      <c r="L16" s="6" t="str">
        <f t="shared" si="0"/>
        <v/>
      </c>
      <c r="M16" s="6" t="str">
        <f t="shared" si="0"/>
        <v/>
      </c>
      <c r="N16" s="6" t="str">
        <f t="shared" si="0"/>
        <v/>
      </c>
      <c r="O16" s="6" t="str">
        <f t="shared" si="0"/>
        <v/>
      </c>
      <c r="P16" s="6" t="str">
        <f t="shared" si="0"/>
        <v/>
      </c>
      <c r="Q16" s="6" t="str">
        <f t="shared" si="0"/>
        <v/>
      </c>
      <c r="R16" s="6" t="str">
        <f t="shared" si="0"/>
        <v/>
      </c>
      <c r="S16" s="6" t="str">
        <f t="shared" si="0"/>
        <v/>
      </c>
      <c r="T16" s="6" t="str">
        <f t="shared" si="0"/>
        <v/>
      </c>
      <c r="U16" s="6" t="str">
        <f t="shared" si="0"/>
        <v/>
      </c>
      <c r="V16" s="6" t="str">
        <f t="shared" si="0"/>
        <v/>
      </c>
      <c r="W16" s="6" t="str">
        <f t="shared" si="0"/>
        <v/>
      </c>
      <c r="X16" s="6" t="str">
        <f t="shared" si="0"/>
        <v/>
      </c>
      <c r="Y16" s="6" t="str">
        <f t="shared" si="0"/>
        <v/>
      </c>
      <c r="Z16" s="6" t="str">
        <f t="shared" si="0"/>
        <v/>
      </c>
      <c r="AA16" s="6" t="str">
        <f t="shared" si="0"/>
        <v/>
      </c>
      <c r="AB16" s="6" t="str">
        <f t="shared" si="0"/>
        <v/>
      </c>
      <c r="AC16" s="6" t="str">
        <f t="shared" si="0"/>
        <v/>
      </c>
      <c r="AD16" s="6" t="str">
        <f t="shared" si="0"/>
        <v/>
      </c>
      <c r="AE16" s="6" t="str">
        <f t="shared" si="0"/>
        <v/>
      </c>
      <c r="AF16" s="6" t="str">
        <f t="shared" si="0"/>
        <v/>
      </c>
      <c r="AG16" s="6" t="str">
        <f t="shared" si="0"/>
        <v/>
      </c>
    </row>
    <row r="17" spans="1:33" x14ac:dyDescent="0.25">
      <c r="A17" s="1">
        <v>17</v>
      </c>
      <c r="B17" s="1" t="s">
        <v>20</v>
      </c>
      <c r="C17" s="15">
        <f>IF(ISBLANK(C3),"",ROUND(C16/(C7+C8)/C9,2))</f>
        <v>38.549999999999997</v>
      </c>
      <c r="D17" s="15">
        <f>IF(D9=0,0,IF(ISBLANK(D3),"",ROUND(D16/(D7+D8)/D9,2)))</f>
        <v>34.909999999999997</v>
      </c>
      <c r="E17" s="15">
        <f>IF(E9=0,0,IF(ISBLANK(E3),"",ROUND(E16/(E7+E8)/E9,2)))</f>
        <v>0</v>
      </c>
      <c r="F17" s="15">
        <f>IF(F9=0,0,IF(ISBLANK(F3),"",ROUND(F16/(F7+F8)/F9,2)))</f>
        <v>0</v>
      </c>
      <c r="G17" s="15">
        <f>IF(G9=0,0,IF(ISBLANK(G3),"",ROUND(G16/(G7+G8)/G9,2)))</f>
        <v>0</v>
      </c>
      <c r="H17" s="36"/>
      <c r="I17" s="7" t="str">
        <f t="shared" ref="I17:AG17" si="1">IF(ISBLANK(I3),"",ROUND(I12*I16,2))</f>
        <v/>
      </c>
      <c r="J17" s="7" t="str">
        <f t="shared" si="1"/>
        <v/>
      </c>
      <c r="K17" s="7" t="str">
        <f t="shared" si="1"/>
        <v/>
      </c>
      <c r="L17" s="7" t="str">
        <f t="shared" si="1"/>
        <v/>
      </c>
      <c r="M17" s="7" t="str">
        <f t="shared" si="1"/>
        <v/>
      </c>
      <c r="N17" s="7" t="str">
        <f t="shared" si="1"/>
        <v/>
      </c>
      <c r="O17" s="7" t="str">
        <f t="shared" si="1"/>
        <v/>
      </c>
      <c r="P17" s="7" t="str">
        <f t="shared" si="1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1"/>
        <v/>
      </c>
      <c r="V17" s="7" t="str">
        <f t="shared" si="1"/>
        <v/>
      </c>
      <c r="W17" s="7" t="str">
        <f t="shared" si="1"/>
        <v/>
      </c>
      <c r="X17" s="7" t="str">
        <f t="shared" si="1"/>
        <v/>
      </c>
      <c r="Y17" s="7" t="str">
        <f t="shared" si="1"/>
        <v/>
      </c>
      <c r="Z17" s="7" t="str">
        <f t="shared" si="1"/>
        <v/>
      </c>
      <c r="AA17" s="7" t="str">
        <f t="shared" si="1"/>
        <v/>
      </c>
      <c r="AB17" s="7" t="str">
        <f t="shared" si="1"/>
        <v/>
      </c>
      <c r="AC17" s="7" t="str">
        <f t="shared" si="1"/>
        <v/>
      </c>
      <c r="AD17" s="7" t="str">
        <f t="shared" si="1"/>
        <v/>
      </c>
      <c r="AE17" s="7" t="str">
        <f t="shared" si="1"/>
        <v/>
      </c>
      <c r="AF17" s="7" t="str">
        <f t="shared" si="1"/>
        <v/>
      </c>
      <c r="AG17" s="7" t="str">
        <f t="shared" si="1"/>
        <v/>
      </c>
    </row>
    <row r="18" spans="1:33" x14ac:dyDescent="0.25">
      <c r="A18" s="1">
        <v>18</v>
      </c>
      <c r="B18" s="1" t="s">
        <v>49</v>
      </c>
      <c r="C18" s="29">
        <f>(C15/C13)+C14-1</f>
        <v>0.34083858456617344</v>
      </c>
      <c r="D18" s="29">
        <f>IF(D13=0,0,(D15/D13)+D14-1)</f>
        <v>0.42797669451382303</v>
      </c>
      <c r="E18" s="29">
        <f>IF(E13=0,0,(E15/E13)+E14-1)</f>
        <v>0</v>
      </c>
      <c r="F18" s="29">
        <f>IF(F13=0,0,(F15/F13)+F14-1)</f>
        <v>0</v>
      </c>
      <c r="G18" s="29">
        <f>IF(G13=0,0,(G15/G13)+G14-1)</f>
        <v>0</v>
      </c>
      <c r="H18" s="3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5">
      <c r="A19" s="1">
        <v>19</v>
      </c>
      <c r="B19" s="1" t="s">
        <v>3</v>
      </c>
      <c r="C19" s="10">
        <v>12</v>
      </c>
      <c r="D19" s="10">
        <v>5</v>
      </c>
      <c r="E19" s="10"/>
      <c r="F19" s="10"/>
      <c r="G19" s="10"/>
      <c r="H19" s="3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x14ac:dyDescent="0.25">
      <c r="A20" s="1">
        <v>20</v>
      </c>
      <c r="B20" s="1" t="s">
        <v>4</v>
      </c>
      <c r="C20" s="20">
        <f>IF(ISBLANK(C3),"",ROUND(C19*C17,2))</f>
        <v>462.6</v>
      </c>
      <c r="D20" s="20">
        <f>IF(ISBLANK(D3),"",ROUND(D19*D17,2))</f>
        <v>174.55</v>
      </c>
      <c r="E20" s="20"/>
      <c r="F20" s="20"/>
      <c r="G20" s="20"/>
      <c r="H20" s="36"/>
      <c r="I20" s="7" t="str">
        <f t="shared" ref="I20:AG20" si="2">IF(ISBLANK(I3),"",ROUND(I19*I17,2))</f>
        <v/>
      </c>
      <c r="J20" s="7" t="str">
        <f t="shared" si="2"/>
        <v/>
      </c>
      <c r="K20" s="7" t="str">
        <f t="shared" si="2"/>
        <v/>
      </c>
      <c r="L20" s="7" t="str">
        <f t="shared" si="2"/>
        <v/>
      </c>
      <c r="M20" s="7" t="str">
        <f t="shared" si="2"/>
        <v/>
      </c>
      <c r="N20" s="7" t="str">
        <f t="shared" si="2"/>
        <v/>
      </c>
      <c r="O20" s="7" t="str">
        <f t="shared" si="2"/>
        <v/>
      </c>
      <c r="P20" s="7" t="str">
        <f t="shared" si="2"/>
        <v/>
      </c>
      <c r="Q20" s="7" t="str">
        <f t="shared" si="2"/>
        <v/>
      </c>
      <c r="R20" s="7" t="str">
        <f t="shared" si="2"/>
        <v/>
      </c>
      <c r="S20" s="7" t="str">
        <f t="shared" si="2"/>
        <v/>
      </c>
      <c r="T20" s="7" t="str">
        <f t="shared" si="2"/>
        <v/>
      </c>
      <c r="U20" s="7" t="str">
        <f t="shared" si="2"/>
        <v/>
      </c>
      <c r="V20" s="7" t="str">
        <f t="shared" si="2"/>
        <v/>
      </c>
      <c r="W20" s="7" t="str">
        <f t="shared" si="2"/>
        <v/>
      </c>
      <c r="X20" s="7" t="str">
        <f t="shared" si="2"/>
        <v/>
      </c>
      <c r="Y20" s="7" t="str">
        <f t="shared" si="2"/>
        <v/>
      </c>
      <c r="Z20" s="7" t="str">
        <f t="shared" si="2"/>
        <v/>
      </c>
      <c r="AA20" s="7" t="str">
        <f t="shared" si="2"/>
        <v/>
      </c>
      <c r="AB20" s="7" t="str">
        <f t="shared" si="2"/>
        <v/>
      </c>
      <c r="AC20" s="7" t="str">
        <f t="shared" si="2"/>
        <v/>
      </c>
      <c r="AD20" s="7" t="str">
        <f t="shared" si="2"/>
        <v/>
      </c>
      <c r="AE20" s="7" t="str">
        <f t="shared" si="2"/>
        <v/>
      </c>
      <c r="AF20" s="7" t="str">
        <f t="shared" si="2"/>
        <v/>
      </c>
      <c r="AG20" s="7" t="str">
        <f t="shared" si="2"/>
        <v/>
      </c>
    </row>
    <row r="21" spans="1:33" x14ac:dyDescent="0.25">
      <c r="B21" s="1"/>
      <c r="H21" s="36"/>
    </row>
    <row r="22" spans="1:33" x14ac:dyDescent="0.25">
      <c r="B22" s="1" t="s">
        <v>14</v>
      </c>
      <c r="H22" s="36"/>
    </row>
    <row r="23" spans="1:33" x14ac:dyDescent="0.25">
      <c r="B23" s="20">
        <f>SUM(C20:IV20)</f>
        <v>637.15000000000009</v>
      </c>
      <c r="H23" s="36"/>
    </row>
    <row r="24" spans="1:33" x14ac:dyDescent="0.25">
      <c r="H24" s="36"/>
    </row>
    <row r="25" spans="1:33" x14ac:dyDescent="0.25">
      <c r="B25" t="s">
        <v>43</v>
      </c>
      <c r="C25" s="28">
        <v>640</v>
      </c>
      <c r="H25" s="36"/>
    </row>
    <row r="26" spans="1:33" x14ac:dyDescent="0.25">
      <c r="B26" t="s">
        <v>47</v>
      </c>
      <c r="C26" s="27">
        <f>C19/SUM($C$19:$G$19)</f>
        <v>0.70588235294117652</v>
      </c>
      <c r="D26" s="27">
        <f>D19/SUM($C$19:$G$19)</f>
        <v>0.29411764705882354</v>
      </c>
      <c r="E26" s="27">
        <f>E19/SUM($C$19:$G$19)</f>
        <v>0</v>
      </c>
      <c r="F26" s="27">
        <f>F19/SUM($C$19:$G$19)</f>
        <v>0</v>
      </c>
      <c r="H26" s="36"/>
    </row>
    <row r="27" spans="1:33" x14ac:dyDescent="0.25">
      <c r="B27" t="s">
        <v>44</v>
      </c>
      <c r="C27" s="25">
        <f>C26*$C$25</f>
        <v>451.76470588235298</v>
      </c>
      <c r="D27" s="25">
        <f>D26*$C$25</f>
        <v>188.23529411764707</v>
      </c>
      <c r="E27" s="25">
        <f>E26*$C$25</f>
        <v>0</v>
      </c>
      <c r="F27" s="25">
        <f>F26*$C$25</f>
        <v>0</v>
      </c>
      <c r="H27" s="36"/>
    </row>
    <row r="28" spans="1:33" x14ac:dyDescent="0.25">
      <c r="B28" t="s">
        <v>45</v>
      </c>
      <c r="C28" s="26">
        <f>C27/C17</f>
        <v>11.718928816662855</v>
      </c>
      <c r="D28" s="26">
        <f>IF(D17=0,0,D27/D17)</f>
        <v>5.3920164456501603</v>
      </c>
      <c r="E28" s="26">
        <f>IF(E17=0,0,E27/E17)</f>
        <v>0</v>
      </c>
      <c r="F28" s="26">
        <f>IF(F17=0,0,F27/F17)</f>
        <v>0</v>
      </c>
      <c r="H28" s="36"/>
    </row>
    <row r="30" spans="1:33" x14ac:dyDescent="0.25">
      <c r="B30" s="35" t="s">
        <v>46</v>
      </c>
      <c r="C30" s="35"/>
      <c r="D30" s="35"/>
      <c r="E30" s="35"/>
      <c r="F30" s="35"/>
      <c r="G30" s="35"/>
      <c r="H30" s="35"/>
    </row>
  </sheetData>
  <mergeCells count="2">
    <mergeCell ref="B30:H30"/>
    <mergeCell ref="H1:H28"/>
  </mergeCells>
  <conditionalFormatting sqref="D26:F28">
    <cfRule type="cellIs" dxfId="0" priority="2" stopIfTrue="1" operator="equal">
      <formula>0</formula>
    </cfRule>
  </conditionalFormatting>
  <dataValidations count="4">
    <dataValidation type="list" allowBlank="1" showInputMessage="1" showErrorMessage="1" sqref="C4:G4 I4:AG4">
      <formula1>"Annual, Monthly, Hourly"</formula1>
    </dataValidation>
    <dataValidation type="list" allowBlank="1" showInputMessage="1" showErrorMessage="1" sqref="C3:G3 I3:AG3">
      <formula1>"Certificated, Classified"</formula1>
    </dataValidation>
    <dataValidation type="custom" errorStyle="warning" operator="lessThanOrEqual" allowBlank="1" showInputMessage="1" showErrorMessage="1" error="You may only enter data in this cell if this is a Certificated employee. The maximum FTE for this cell is 1.0." sqref="C11:F11">
      <formula1>AND(C3="Certificated",C11&lt;=1)</formula1>
    </dataValidation>
    <dataValidation type="decimal" errorStyle="warning" operator="lessThanOrEqual" allowBlank="1" showInputMessage="1" showErrorMessage="1" errorTitle="Excess Returned Leave" error="The district is recording more leave returned than was donated." sqref="C25">
      <formula1>B23</formula1>
    </dataValidation>
  </dataValidations>
  <pageMargins left="0.7" right="0.7" top="0.75" bottom="0.75" header="0.3" footer="0.3"/>
  <pageSetup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26</v>
      </c>
    </row>
    <row r="3" spans="1:1" x14ac:dyDescent="0.25">
      <c r="A3" t="s">
        <v>23</v>
      </c>
    </row>
    <row r="4" spans="1:1" x14ac:dyDescent="0.25">
      <c r="A4" t="s">
        <v>27</v>
      </c>
    </row>
    <row r="5" spans="1:1" x14ac:dyDescent="0.25">
      <c r="A5" t="s">
        <v>25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78</v>
      </c>
    </row>
    <row r="10" spans="1:1" x14ac:dyDescent="0.25">
      <c r="A10" t="s">
        <v>64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zoomScaleNormal="100" workbookViewId="0">
      <selection activeCell="C3" sqref="C3"/>
    </sheetView>
  </sheetViews>
  <sheetFormatPr defaultRowHeight="15" x14ac:dyDescent="0.25"/>
  <cols>
    <col min="1" max="1" width="3" bestFit="1" customWidth="1"/>
    <col min="2" max="2" width="44.28515625" bestFit="1" customWidth="1"/>
    <col min="3" max="3" width="17.85546875" style="2" customWidth="1"/>
    <col min="4" max="4" width="17.85546875" customWidth="1"/>
    <col min="5" max="5" width="18.140625" customWidth="1"/>
    <col min="6" max="6" width="18.140625" style="2" customWidth="1"/>
    <col min="7" max="14" width="14.28515625" customWidth="1"/>
    <col min="15" max="15" width="15.7109375" bestFit="1" customWidth="1"/>
    <col min="16" max="16" width="14.28515625" bestFit="1" customWidth="1"/>
    <col min="17" max="17" width="18.5703125" bestFit="1" customWidth="1"/>
  </cols>
  <sheetData>
    <row r="1" spans="1:17" s="4" customFormat="1" x14ac:dyDescent="0.25">
      <c r="A1" s="1">
        <v>1</v>
      </c>
      <c r="B1" s="1" t="s">
        <v>11</v>
      </c>
      <c r="C1" s="10" t="s">
        <v>79</v>
      </c>
      <c r="D1" s="10"/>
      <c r="E1" s="10"/>
      <c r="F1" s="10"/>
      <c r="G1" s="37" t="s">
        <v>48</v>
      </c>
      <c r="H1" s="5"/>
      <c r="I1" s="5"/>
      <c r="J1" s="5"/>
      <c r="K1" s="5"/>
      <c r="L1" s="5"/>
      <c r="M1" s="5"/>
      <c r="N1" s="6"/>
      <c r="O1" s="7"/>
      <c r="P1" s="6"/>
      <c r="Q1" s="7"/>
    </row>
    <row r="2" spans="1:17" s="4" customFormat="1" x14ac:dyDescent="0.25">
      <c r="A2" s="1">
        <v>2</v>
      </c>
      <c r="B2" s="1" t="s">
        <v>10</v>
      </c>
      <c r="C2" s="10" t="s">
        <v>81</v>
      </c>
      <c r="D2" s="10"/>
      <c r="E2" s="10"/>
      <c r="F2" s="10"/>
      <c r="G2" s="37"/>
      <c r="H2" s="5"/>
      <c r="I2" s="5"/>
      <c r="J2" s="5"/>
      <c r="K2" s="5"/>
      <c r="L2" s="5"/>
      <c r="M2" s="5"/>
      <c r="N2" s="6"/>
      <c r="O2" s="7"/>
      <c r="P2" s="6"/>
      <c r="Q2" s="7"/>
    </row>
    <row r="3" spans="1:17" x14ac:dyDescent="0.25">
      <c r="A3" s="1">
        <v>3</v>
      </c>
      <c r="B3" s="1" t="s">
        <v>2</v>
      </c>
      <c r="C3" s="11" t="s">
        <v>6</v>
      </c>
      <c r="D3" s="11"/>
      <c r="E3" s="11"/>
      <c r="F3" s="11"/>
      <c r="G3" s="37"/>
      <c r="N3" s="6"/>
      <c r="O3" s="7"/>
      <c r="P3" s="6"/>
      <c r="Q3" s="7"/>
    </row>
    <row r="4" spans="1:17" x14ac:dyDescent="0.25">
      <c r="A4" s="1">
        <v>4</v>
      </c>
      <c r="B4" s="1" t="s">
        <v>58</v>
      </c>
      <c r="C4" s="11" t="s">
        <v>9</v>
      </c>
      <c r="D4" s="11"/>
      <c r="E4" s="11"/>
      <c r="F4" s="11"/>
      <c r="G4" s="37"/>
      <c r="N4" s="6"/>
      <c r="O4" s="7"/>
      <c r="P4" s="6"/>
      <c r="Q4" s="7"/>
    </row>
    <row r="5" spans="1:17" x14ac:dyDescent="0.25">
      <c r="A5" s="1">
        <v>5</v>
      </c>
      <c r="B5" s="1" t="s">
        <v>52</v>
      </c>
      <c r="C5" s="12">
        <v>12.34</v>
      </c>
      <c r="D5" s="12"/>
      <c r="E5" s="12"/>
      <c r="F5" s="12"/>
      <c r="G5" s="37"/>
      <c r="N5" s="6"/>
      <c r="O5" s="7"/>
      <c r="P5" s="6"/>
      <c r="Q5" s="7"/>
    </row>
    <row r="6" spans="1:17" x14ac:dyDescent="0.25">
      <c r="A6" s="1">
        <v>6</v>
      </c>
      <c r="B6" s="1" t="s">
        <v>53</v>
      </c>
      <c r="C6" s="12">
        <v>0</v>
      </c>
      <c r="D6" s="12"/>
      <c r="E6" s="12"/>
      <c r="F6" s="12"/>
      <c r="G6" s="37"/>
      <c r="N6" s="6"/>
      <c r="O6" s="7"/>
      <c r="P6" s="6"/>
      <c r="Q6" s="7"/>
    </row>
    <row r="7" spans="1:17" x14ac:dyDescent="0.25">
      <c r="A7" s="1">
        <v>7</v>
      </c>
      <c r="B7" s="1" t="s">
        <v>54</v>
      </c>
      <c r="C7" s="13">
        <v>261</v>
      </c>
      <c r="D7" s="13"/>
      <c r="E7" s="13"/>
      <c r="F7" s="13"/>
      <c r="G7" s="37"/>
      <c r="N7" s="6"/>
      <c r="O7" s="7"/>
      <c r="P7" s="6"/>
      <c r="Q7" s="7"/>
    </row>
    <row r="8" spans="1:17" x14ac:dyDescent="0.25">
      <c r="A8" s="1">
        <v>8</v>
      </c>
      <c r="B8" s="1" t="s">
        <v>59</v>
      </c>
      <c r="C8" s="13">
        <v>0</v>
      </c>
      <c r="D8" s="13"/>
      <c r="E8" s="13"/>
      <c r="F8" s="13"/>
      <c r="G8" s="37"/>
      <c r="N8" s="6"/>
      <c r="O8" s="7"/>
      <c r="P8" s="6"/>
      <c r="Q8" s="7"/>
    </row>
    <row r="9" spans="1:17" x14ac:dyDescent="0.25">
      <c r="A9" s="1">
        <v>9</v>
      </c>
      <c r="B9" s="1" t="s">
        <v>18</v>
      </c>
      <c r="C9" s="14">
        <v>8</v>
      </c>
      <c r="D9" s="14"/>
      <c r="E9" s="14"/>
      <c r="F9" s="14"/>
      <c r="G9" s="37"/>
      <c r="N9" s="6"/>
      <c r="O9" s="7"/>
      <c r="P9" s="6"/>
      <c r="Q9" s="7"/>
    </row>
    <row r="10" spans="1:17" x14ac:dyDescent="0.25">
      <c r="A10" s="1">
        <v>10</v>
      </c>
      <c r="B10" s="1" t="s">
        <v>55</v>
      </c>
      <c r="C10" s="31">
        <f>IF(C3="Classified",ROUND(MIN(C7*C9,1440)/1440,2),0)</f>
        <v>1</v>
      </c>
      <c r="D10" s="31">
        <f>IF(D3="Classified",ROUND(MIN(D7*D9,1440)/1440,2),0)</f>
        <v>0</v>
      </c>
      <c r="E10" s="31">
        <f>IF(E3="Classified",ROUND(MIN(E7*E9,1440)/1440,2),0)</f>
        <v>0</v>
      </c>
      <c r="F10" s="31">
        <f>IF(F3="Classified",ROUND(MIN(F7*F9,1440)/1440,2),0)</f>
        <v>0</v>
      </c>
      <c r="G10" s="37"/>
      <c r="N10" s="6"/>
      <c r="O10" s="7"/>
      <c r="P10" s="6"/>
      <c r="Q10" s="7"/>
    </row>
    <row r="11" spans="1:17" x14ac:dyDescent="0.25">
      <c r="A11" s="1">
        <v>11</v>
      </c>
      <c r="B11" s="1" t="s">
        <v>56</v>
      </c>
      <c r="C11" s="32"/>
      <c r="D11" s="32"/>
      <c r="E11" s="32"/>
      <c r="F11" s="32"/>
      <c r="G11" s="37"/>
      <c r="N11" s="6"/>
      <c r="O11" s="7"/>
      <c r="P11" s="6"/>
      <c r="Q11" s="7"/>
    </row>
    <row r="12" spans="1:17" x14ac:dyDescent="0.25">
      <c r="A12" s="1">
        <v>12</v>
      </c>
      <c r="B12" s="1" t="s">
        <v>57</v>
      </c>
      <c r="C12" s="15">
        <f>IF(C4="Hourly",C5,IF(C4="Monthly",ROUND(C5/(C7/12)/C9,2),ROUND(C5/C7/C9,2)))</f>
        <v>12.34</v>
      </c>
      <c r="D12" s="15">
        <f>IF(D9=0,0,IF(D4="Hourly",D5,IF(D4="Monthly",ROUND(D5/(D7/12)/D9,2),ROUND(D5/D7/D9,2))))</f>
        <v>0</v>
      </c>
      <c r="E12" s="15">
        <f>IF(E9=0,0,IF(E4="Hourly",E5,IF(E4="Monthly",ROUND(E5/(E7/12)/E9,2),ROUND(E5/E7/E9,2))))</f>
        <v>0</v>
      </c>
      <c r="F12" s="15">
        <f>IF(F9=0,0,IF(F4="Hourly",F5,IF(F4="Monthly",ROUND(F5/(F7/12)/F9,2),ROUND(F5/F7/F9,2))))</f>
        <v>0</v>
      </c>
      <c r="G12" s="37"/>
      <c r="N12" s="6"/>
      <c r="O12" s="7"/>
      <c r="P12" s="6"/>
      <c r="Q12" s="7"/>
    </row>
    <row r="13" spans="1:17" x14ac:dyDescent="0.25">
      <c r="A13" s="1">
        <v>13</v>
      </c>
      <c r="B13" s="1" t="s">
        <v>60</v>
      </c>
      <c r="C13" s="15">
        <f>IF(C4="Annual",C5+C6+(C8*C9*C12),IF(C4="Monthly",C5*12+C6+C8*C9*C12,C5*C7*C9+C6+C8*C9*C12))</f>
        <v>25765.919999999998</v>
      </c>
      <c r="D13" s="15">
        <f>IF(D4="Annual",D5+D6+(D8*D9*D12),IF(D4="Monthly",D5*12+D6+D8*D9*D12,D5*D7*D9+D6+D8*D9*D12))</f>
        <v>0</v>
      </c>
      <c r="E13" s="15">
        <f>IF(E4="Annual",E5+E6+(E8*E9*E12),IF(E4="Monthly",E5*12+E6+E8*E9*E12,E5*E7*E9+E6+E8*E9*E12))</f>
        <v>0</v>
      </c>
      <c r="F13" s="15">
        <f>IF(F4="Annual",F5+F6+(F8*F9*F12),IF(F4="Monthly",F5*12+F6+F8*F9*F12,F5*F7*F9+F6+F8*F9*F12))</f>
        <v>0</v>
      </c>
      <c r="G13" s="37"/>
      <c r="N13" s="6"/>
      <c r="O13" s="7"/>
      <c r="P13" s="6"/>
      <c r="Q13" s="7"/>
    </row>
    <row r="14" spans="1:17" x14ac:dyDescent="0.25">
      <c r="A14" s="1">
        <v>14</v>
      </c>
      <c r="B14" s="1" t="s">
        <v>51</v>
      </c>
      <c r="C14" s="21">
        <f>IF(ISBLANK(C3),"",1+VLOOKUP(C3,Drivers!$A$2:$B$3,2,FALSE))</f>
        <v>1.1873</v>
      </c>
      <c r="D14" s="21" t="str">
        <f>IF(ISBLANK(D3),"",1+VLOOKUP(D3,Drivers!$A$2:$B$3,2,FALSE))</f>
        <v/>
      </c>
      <c r="E14" s="21" t="str">
        <f>IF(ISBLANK(E3),"",1+VLOOKUP(E3,Drivers!$A$2:$B$3,2,FALSE))</f>
        <v/>
      </c>
      <c r="F14" s="21" t="str">
        <f>IF(ISBLANK(F3),"",1+VLOOKUP(F3,Drivers!$A$2:$B$3,2,FALSE))</f>
        <v/>
      </c>
      <c r="G14" s="37"/>
      <c r="N14" s="6"/>
      <c r="O14" s="7"/>
      <c r="P14" s="6"/>
      <c r="Q14" s="7"/>
    </row>
    <row r="15" spans="1:17" x14ac:dyDescent="0.25">
      <c r="A15" s="1">
        <v>15</v>
      </c>
      <c r="B15" s="1" t="s">
        <v>50</v>
      </c>
      <c r="C15" s="22">
        <f>IF(C3="classified",MIN(C10,1)*Drivers!$F$3,MIN(Donee!C11,1)*Drivers!$F$3)</f>
        <v>9216</v>
      </c>
      <c r="D15" s="22">
        <f>IF(D3="classified",MIN(D10,1)*Drivers!$F$3,MIN(Donee!D11,1)*Drivers!$F$3)</f>
        <v>9216</v>
      </c>
      <c r="E15" s="22">
        <f>IF(E3="classified",MIN(E10,1)*Drivers!$F$3,MIN(Donee!E11,1)*Drivers!$F$3)</f>
        <v>9216</v>
      </c>
      <c r="F15" s="22">
        <f>IF(F3="classified",MIN(F10,1)*Drivers!$F$3,MIN(Donee!F11,1)*Drivers!$F$3)</f>
        <v>9216</v>
      </c>
      <c r="G15" s="37"/>
      <c r="N15" s="6"/>
      <c r="O15" s="7"/>
      <c r="P15" s="6"/>
      <c r="Q15" s="7"/>
    </row>
    <row r="16" spans="1:17" x14ac:dyDescent="0.25">
      <c r="A16" s="1">
        <v>16</v>
      </c>
      <c r="B16" s="1" t="s">
        <v>19</v>
      </c>
      <c r="C16" s="22">
        <f>C13*C14+C15</f>
        <v>39807.876816000004</v>
      </c>
      <c r="D16" s="22">
        <f>IF(ISERR(D13*D14+D15),0,D13*D14+D15)</f>
        <v>0</v>
      </c>
      <c r="E16" s="22">
        <f>IF(ISERR(E13*E14+E15),0,E13*E14+E15)</f>
        <v>0</v>
      </c>
      <c r="F16" s="22">
        <f>IF(ISERR(F13*F14+F15),0,F13*F14+F15)</f>
        <v>0</v>
      </c>
      <c r="G16" s="37"/>
      <c r="N16" s="6"/>
      <c r="O16" s="7"/>
      <c r="P16" s="6"/>
      <c r="Q16" s="7"/>
    </row>
    <row r="17" spans="1:17" x14ac:dyDescent="0.25">
      <c r="A17" s="1">
        <v>17</v>
      </c>
      <c r="B17" s="1" t="s">
        <v>20</v>
      </c>
      <c r="C17" s="15">
        <f>IF(ISBLANK(C3),"",ROUND(C16/(C7+C8)/C9,2))</f>
        <v>19.07</v>
      </c>
      <c r="D17" s="15" t="str">
        <f>IF(ISBLANK(D3),"",ROUND(D16/(D7+D8)/D9,2))</f>
        <v/>
      </c>
      <c r="E17" s="15" t="str">
        <f>IF(ISBLANK(E3),"",ROUND(E16/(E7+E8)/E9,2))</f>
        <v/>
      </c>
      <c r="F17" s="15" t="str">
        <f>IF(ISBLANK(F3),"",ROUND(F16/(F7+F8)/F9,2))</f>
        <v/>
      </c>
      <c r="G17" s="37"/>
      <c r="N17" s="6"/>
      <c r="O17" s="7"/>
      <c r="P17" s="6"/>
      <c r="Q17" s="7"/>
    </row>
    <row r="18" spans="1:17" x14ac:dyDescent="0.25">
      <c r="A18" s="1">
        <v>18</v>
      </c>
      <c r="B18" s="1" t="s">
        <v>49</v>
      </c>
      <c r="C18" s="29">
        <f>(C15/C13)+C14-1</f>
        <v>0.54498177499580835</v>
      </c>
      <c r="D18" s="29">
        <f>IF(D13=0,0,(D15/D13)+D14-1)</f>
        <v>0</v>
      </c>
      <c r="E18" s="29">
        <f>IF(E13=0,0,(E15/E13)+E14-1)</f>
        <v>0</v>
      </c>
      <c r="F18" s="29">
        <f>IF(F13=0,0,(F15/F13)+F14-1)</f>
        <v>0</v>
      </c>
      <c r="G18" s="37"/>
      <c r="N18" s="6"/>
      <c r="O18" s="7"/>
      <c r="P18" s="6"/>
      <c r="Q18" s="7"/>
    </row>
    <row r="19" spans="1:17" x14ac:dyDescent="0.25">
      <c r="A19" s="1">
        <v>19</v>
      </c>
      <c r="B19" s="1" t="s">
        <v>12</v>
      </c>
      <c r="C19" s="17">
        <f>Donor!$B$23</f>
        <v>637.15000000000009</v>
      </c>
      <c r="D19" s="17"/>
      <c r="E19" s="17"/>
      <c r="F19" s="17"/>
      <c r="G19" s="37"/>
      <c r="N19" s="6"/>
      <c r="O19" s="7"/>
      <c r="P19" s="6"/>
      <c r="Q19" s="7"/>
    </row>
    <row r="20" spans="1:17" x14ac:dyDescent="0.25">
      <c r="A20" s="1">
        <v>20</v>
      </c>
      <c r="B20" s="1" t="s">
        <v>13</v>
      </c>
      <c r="C20" s="16">
        <f>ROUND(C19/C17,2)</f>
        <v>33.409999999999997</v>
      </c>
      <c r="D20" s="16"/>
      <c r="E20" s="16"/>
      <c r="F20" s="16"/>
      <c r="G20" s="37"/>
      <c r="N20" s="6"/>
      <c r="O20" s="7"/>
      <c r="P20" s="6"/>
      <c r="Q20" s="7"/>
    </row>
    <row r="21" spans="1:17" x14ac:dyDescent="0.25">
      <c r="A21" s="1">
        <v>21</v>
      </c>
      <c r="B21" s="1" t="s">
        <v>16</v>
      </c>
      <c r="C21" s="18">
        <f>C20/C9</f>
        <v>4.1762499999999996</v>
      </c>
      <c r="D21" s="18"/>
      <c r="E21" s="18"/>
      <c r="F21" s="18"/>
      <c r="G21" s="37"/>
      <c r="N21" s="6"/>
      <c r="O21" s="7"/>
      <c r="P21" s="6"/>
      <c r="Q21" s="7"/>
    </row>
    <row r="22" spans="1:17" x14ac:dyDescent="0.25">
      <c r="B22" s="2"/>
      <c r="C22" s="6"/>
      <c r="F22" s="3"/>
      <c r="G22" s="9"/>
      <c r="N22" s="6"/>
      <c r="O22" s="7"/>
      <c r="P22" s="6"/>
      <c r="Q22" s="7"/>
    </row>
    <row r="23" spans="1:17" x14ac:dyDescent="0.25">
      <c r="B23" s="2" t="s">
        <v>3</v>
      </c>
      <c r="C23" s="6">
        <f>SUM(Donor!$C$19:$F$19)</f>
        <v>17</v>
      </c>
      <c r="D23" s="6">
        <f>SUM(Donor!$C$19:$F$19)</f>
        <v>17</v>
      </c>
      <c r="E23" s="6">
        <f>SUM(Donor!$C$19:$F$19)</f>
        <v>17</v>
      </c>
      <c r="F23" s="6">
        <f>SUM(Donor!$C$19:$F$19)</f>
        <v>17</v>
      </c>
      <c r="G23" s="9"/>
      <c r="N23" s="6"/>
      <c r="O23" s="7"/>
      <c r="P23" s="6"/>
      <c r="Q23" s="7"/>
    </row>
    <row r="24" spans="1:17" x14ac:dyDescent="0.25">
      <c r="B24" s="2" t="s">
        <v>17</v>
      </c>
      <c r="C24" s="19">
        <f>C20/C23</f>
        <v>1.9652941176470586</v>
      </c>
      <c r="D24" s="19">
        <f>D20/D23</f>
        <v>0</v>
      </c>
      <c r="E24" s="19">
        <f>E20/E23</f>
        <v>0</v>
      </c>
      <c r="F24" s="19">
        <f>F20/F23</f>
        <v>0</v>
      </c>
      <c r="G24" s="9"/>
      <c r="N24" s="6"/>
      <c r="O24" s="7"/>
      <c r="P24" s="6"/>
      <c r="Q24" s="7"/>
    </row>
    <row r="25" spans="1:17" x14ac:dyDescent="0.25">
      <c r="B25" s="2"/>
      <c r="C25" s="6"/>
      <c r="F25" s="3"/>
      <c r="G25" s="9"/>
      <c r="N25" s="6"/>
      <c r="O25" s="7"/>
      <c r="P25" s="6"/>
      <c r="Q25" s="7"/>
    </row>
    <row r="26" spans="1:17" ht="15" customHeight="1" x14ac:dyDescent="0.25">
      <c r="C26"/>
      <c r="F26"/>
      <c r="G26" s="9"/>
      <c r="N26" s="6"/>
      <c r="O26" s="7"/>
      <c r="P26" s="6"/>
      <c r="Q26" s="7"/>
    </row>
    <row r="27" spans="1:17" ht="15" customHeight="1" x14ac:dyDescent="0.25">
      <c r="C27"/>
      <c r="F27"/>
      <c r="G27" s="9"/>
      <c r="N27" s="6" t="str">
        <f>IF(ISBLANK(D26),"",1+IF(D26="Certificated",0.1379,0.1309))</f>
        <v/>
      </c>
      <c r="O27" s="7" t="str">
        <f>IF(ISBLANK(D26),"",ROUND(H27*N27,2))</f>
        <v/>
      </c>
      <c r="P27" s="6"/>
      <c r="Q27" s="7" t="str">
        <f>IF(ISBLANK(D26),"",ROUND(P27*O27,2))</f>
        <v/>
      </c>
    </row>
    <row r="28" spans="1:17" x14ac:dyDescent="0.25">
      <c r="C28"/>
      <c r="F28"/>
      <c r="G28" s="9"/>
      <c r="N28" s="6" t="str">
        <f>IF(ISBLANK(D27),"",1+IF(D27="Certificated",0.1379,0.1309))</f>
        <v/>
      </c>
      <c r="O28" s="7" t="str">
        <f>IF(ISBLANK(D27),"",ROUND(H28*N28,2))</f>
        <v/>
      </c>
      <c r="P28" s="6"/>
      <c r="Q28" s="7" t="str">
        <f>IF(ISBLANK(D27),"",ROUND(P28*O28,2))</f>
        <v/>
      </c>
    </row>
    <row r="29" spans="1:17" x14ac:dyDescent="0.25">
      <c r="C29"/>
      <c r="F29"/>
      <c r="G29" s="9"/>
      <c r="N29" s="6" t="str">
        <f>IF(ISBLANK(D28),"",1+IF(D28="Certificated",0.1379,0.1309))</f>
        <v/>
      </c>
      <c r="O29" s="7" t="str">
        <f>IF(ISBLANK(D28),"",ROUND(H29*N29,2))</f>
        <v/>
      </c>
      <c r="P29" s="6"/>
      <c r="Q29" s="7" t="str">
        <f>IF(ISBLANK(D28),"",ROUND(P29*O29,2))</f>
        <v/>
      </c>
    </row>
    <row r="30" spans="1:17" x14ac:dyDescent="0.25">
      <c r="C30"/>
      <c r="F30"/>
      <c r="G30" s="9"/>
      <c r="N30" s="6" t="str">
        <f>IF(ISBLANK(D29),"",1+IF(D29="Certificated",0.1379,0.1309))</f>
        <v/>
      </c>
      <c r="O30" s="7" t="str">
        <f>IF(ISBLANK(D29),"",ROUND(H30*N30,2))</f>
        <v/>
      </c>
      <c r="P30" s="6"/>
      <c r="Q30" s="7" t="str">
        <f>IF(ISBLANK(D29),"",ROUND(P30*O30,2))</f>
        <v/>
      </c>
    </row>
    <row r="31" spans="1:17" x14ac:dyDescent="0.25">
      <c r="C31"/>
      <c r="F31"/>
    </row>
    <row r="32" spans="1:17" x14ac:dyDescent="0.25">
      <c r="C32"/>
      <c r="F32"/>
    </row>
    <row r="33" spans="2:6" x14ac:dyDescent="0.25">
      <c r="C33"/>
      <c r="F33"/>
    </row>
    <row r="35" spans="2:6" x14ac:dyDescent="0.25">
      <c r="B35" s="2"/>
      <c r="C35" s="6"/>
    </row>
    <row r="36" spans="2:6" x14ac:dyDescent="0.25">
      <c r="B36" s="2"/>
      <c r="C36" s="6"/>
    </row>
    <row r="37" spans="2:6" x14ac:dyDescent="0.25">
      <c r="B37" s="2"/>
      <c r="C37" s="6"/>
    </row>
    <row r="38" spans="2:6" x14ac:dyDescent="0.25">
      <c r="B38" s="2"/>
      <c r="C38" s="6"/>
    </row>
    <row r="39" spans="2:6" x14ac:dyDescent="0.25">
      <c r="B39" s="2"/>
      <c r="C39" s="6"/>
    </row>
    <row r="40" spans="2:6" x14ac:dyDescent="0.25">
      <c r="B40" s="2"/>
      <c r="C40" s="6"/>
    </row>
    <row r="41" spans="2:6" x14ac:dyDescent="0.25">
      <c r="B41" s="2"/>
      <c r="C41" s="6"/>
    </row>
    <row r="42" spans="2:6" x14ac:dyDescent="0.25">
      <c r="B42" s="2"/>
      <c r="C42" s="6"/>
    </row>
    <row r="43" spans="2:6" x14ac:dyDescent="0.25">
      <c r="B43" s="2"/>
      <c r="C43" s="6"/>
    </row>
    <row r="44" spans="2:6" x14ac:dyDescent="0.25">
      <c r="B44" s="2"/>
      <c r="C44" s="6"/>
    </row>
    <row r="45" spans="2:6" x14ac:dyDescent="0.25">
      <c r="B45" s="2"/>
      <c r="C45" s="6"/>
    </row>
    <row r="46" spans="2:6" x14ac:dyDescent="0.25">
      <c r="B46" s="2"/>
      <c r="C46" s="6"/>
    </row>
    <row r="47" spans="2:6" x14ac:dyDescent="0.25">
      <c r="B47" s="2"/>
      <c r="C47" s="6"/>
    </row>
    <row r="48" spans="2:6" x14ac:dyDescent="0.25">
      <c r="B48" s="2"/>
      <c r="C48" s="6"/>
    </row>
    <row r="49" spans="2:3" x14ac:dyDescent="0.25">
      <c r="B49" s="2"/>
      <c r="C49" s="6"/>
    </row>
    <row r="50" spans="2:3" x14ac:dyDescent="0.25">
      <c r="B50" s="2"/>
      <c r="C50" s="6"/>
    </row>
    <row r="51" spans="2:3" x14ac:dyDescent="0.25">
      <c r="B51" s="2"/>
      <c r="C51" s="6"/>
    </row>
    <row r="52" spans="2:3" x14ac:dyDescent="0.25">
      <c r="B52" s="2"/>
      <c r="C52" s="6"/>
    </row>
    <row r="53" spans="2:3" x14ac:dyDescent="0.25">
      <c r="B53" s="2"/>
      <c r="C53" s="6"/>
    </row>
    <row r="54" spans="2:3" x14ac:dyDescent="0.25">
      <c r="B54" s="2"/>
      <c r="C54" s="6"/>
    </row>
    <row r="55" spans="2:3" x14ac:dyDescent="0.25">
      <c r="B55" s="2"/>
      <c r="C55" s="6"/>
    </row>
    <row r="56" spans="2:3" x14ac:dyDescent="0.25">
      <c r="B56" s="2"/>
      <c r="C56" s="6"/>
    </row>
    <row r="57" spans="2:3" x14ac:dyDescent="0.25">
      <c r="B57" s="2"/>
      <c r="C57" s="6"/>
    </row>
    <row r="58" spans="2:3" x14ac:dyDescent="0.25">
      <c r="B58" s="2"/>
      <c r="C58" s="6"/>
    </row>
    <row r="59" spans="2:3" x14ac:dyDescent="0.25">
      <c r="B59" s="2"/>
      <c r="C59" s="6"/>
    </row>
    <row r="60" spans="2:3" x14ac:dyDescent="0.25">
      <c r="B60" s="2"/>
      <c r="C60" s="6"/>
    </row>
    <row r="61" spans="2:3" x14ac:dyDescent="0.25">
      <c r="B61" s="2"/>
      <c r="C61" s="6"/>
    </row>
    <row r="62" spans="2:3" x14ac:dyDescent="0.25">
      <c r="B62" s="2"/>
      <c r="C62" s="6"/>
    </row>
    <row r="63" spans="2:3" x14ac:dyDescent="0.25">
      <c r="B63" s="2"/>
      <c r="C63" s="6"/>
    </row>
    <row r="64" spans="2:3" x14ac:dyDescent="0.25">
      <c r="B64" s="2"/>
      <c r="C64" s="6"/>
    </row>
    <row r="65" spans="2:3" x14ac:dyDescent="0.25">
      <c r="B65" s="2"/>
      <c r="C65" s="6"/>
    </row>
    <row r="66" spans="2:3" x14ac:dyDescent="0.25">
      <c r="B66" s="2"/>
      <c r="C66" s="6"/>
    </row>
    <row r="67" spans="2:3" x14ac:dyDescent="0.25">
      <c r="B67" s="2"/>
      <c r="C67" s="6"/>
    </row>
    <row r="68" spans="2:3" x14ac:dyDescent="0.25">
      <c r="B68" s="2"/>
      <c r="C68" s="6"/>
    </row>
    <row r="69" spans="2:3" x14ac:dyDescent="0.25">
      <c r="B69" s="2"/>
      <c r="C69" s="6"/>
    </row>
    <row r="70" spans="2:3" x14ac:dyDescent="0.25">
      <c r="B70" s="2"/>
      <c r="C70" s="6"/>
    </row>
    <row r="71" spans="2:3" x14ac:dyDescent="0.25">
      <c r="B71" s="2"/>
      <c r="C71" s="6"/>
    </row>
    <row r="72" spans="2:3" x14ac:dyDescent="0.25">
      <c r="B72" s="2"/>
      <c r="C72" s="6"/>
    </row>
    <row r="73" spans="2:3" x14ac:dyDescent="0.25">
      <c r="B73" s="2"/>
      <c r="C73" s="6"/>
    </row>
    <row r="74" spans="2:3" x14ac:dyDescent="0.25">
      <c r="B74" s="2"/>
      <c r="C74" s="6"/>
    </row>
    <row r="75" spans="2:3" x14ac:dyDescent="0.25">
      <c r="B75" s="2"/>
      <c r="C75" s="6"/>
    </row>
    <row r="76" spans="2:3" x14ac:dyDescent="0.25">
      <c r="B76" s="2"/>
      <c r="C76" s="6"/>
    </row>
    <row r="77" spans="2:3" x14ac:dyDescent="0.25">
      <c r="B77" s="2"/>
      <c r="C77" s="6"/>
    </row>
    <row r="78" spans="2:3" x14ac:dyDescent="0.25">
      <c r="B78" s="2"/>
      <c r="C78" s="6"/>
    </row>
    <row r="79" spans="2:3" x14ac:dyDescent="0.25">
      <c r="B79" s="2"/>
      <c r="C79" s="6"/>
    </row>
    <row r="80" spans="2:3" x14ac:dyDescent="0.25">
      <c r="B80" s="2"/>
      <c r="C80" s="6"/>
    </row>
    <row r="81" spans="2:3" x14ac:dyDescent="0.25">
      <c r="B81" s="2"/>
      <c r="C81" s="6"/>
    </row>
    <row r="82" spans="2:3" x14ac:dyDescent="0.25">
      <c r="B82" s="2"/>
      <c r="C82" s="6"/>
    </row>
    <row r="83" spans="2:3" x14ac:dyDescent="0.25">
      <c r="B83" s="2"/>
      <c r="C83" s="6"/>
    </row>
    <row r="84" spans="2:3" x14ac:dyDescent="0.25">
      <c r="B84" s="2"/>
      <c r="C84" s="6"/>
    </row>
    <row r="85" spans="2:3" x14ac:dyDescent="0.25">
      <c r="B85" s="2"/>
      <c r="C85" s="6"/>
    </row>
    <row r="86" spans="2:3" x14ac:dyDescent="0.25">
      <c r="B86" s="2"/>
      <c r="C86" s="6"/>
    </row>
    <row r="87" spans="2:3" x14ac:dyDescent="0.25">
      <c r="B87" s="2"/>
      <c r="C87" s="6"/>
    </row>
    <row r="88" spans="2:3" x14ac:dyDescent="0.25">
      <c r="B88" s="2"/>
      <c r="C88" s="6"/>
    </row>
    <row r="89" spans="2:3" x14ac:dyDescent="0.25">
      <c r="B89" s="2"/>
      <c r="C89" s="6"/>
    </row>
    <row r="90" spans="2:3" x14ac:dyDescent="0.25">
      <c r="B90" s="2"/>
      <c r="C90" s="6"/>
    </row>
    <row r="91" spans="2:3" x14ac:dyDescent="0.25">
      <c r="B91" s="2"/>
      <c r="C91" s="6"/>
    </row>
    <row r="92" spans="2:3" x14ac:dyDescent="0.25">
      <c r="B92" s="2"/>
      <c r="C92" s="6"/>
    </row>
    <row r="93" spans="2:3" x14ac:dyDescent="0.25">
      <c r="B93" s="2"/>
      <c r="C93" s="6"/>
    </row>
    <row r="94" spans="2:3" x14ac:dyDescent="0.25">
      <c r="B94" s="2"/>
      <c r="C94" s="6"/>
    </row>
    <row r="95" spans="2:3" x14ac:dyDescent="0.25">
      <c r="B95" s="2"/>
      <c r="C95" s="6"/>
    </row>
    <row r="96" spans="2:3" x14ac:dyDescent="0.25">
      <c r="B96" s="2"/>
      <c r="C96" s="6"/>
    </row>
    <row r="97" spans="2:3" x14ac:dyDescent="0.25">
      <c r="B97" s="2"/>
      <c r="C97" s="6"/>
    </row>
    <row r="98" spans="2:3" x14ac:dyDescent="0.25">
      <c r="B98" s="2"/>
      <c r="C98" s="6"/>
    </row>
    <row r="99" spans="2:3" x14ac:dyDescent="0.25">
      <c r="B99" s="2"/>
      <c r="C99" s="6"/>
    </row>
    <row r="100" spans="2:3" x14ac:dyDescent="0.25">
      <c r="B100" s="2"/>
      <c r="C100" s="6"/>
    </row>
    <row r="101" spans="2:3" x14ac:dyDescent="0.25">
      <c r="B101" s="2"/>
      <c r="C101" s="6"/>
    </row>
    <row r="102" spans="2:3" x14ac:dyDescent="0.25">
      <c r="B102" s="2"/>
      <c r="C102" s="6"/>
    </row>
    <row r="103" spans="2:3" x14ac:dyDescent="0.25">
      <c r="B103" s="2"/>
      <c r="C103" s="6"/>
    </row>
    <row r="104" spans="2:3" x14ac:dyDescent="0.25">
      <c r="B104" s="2"/>
      <c r="C104" s="6"/>
    </row>
    <row r="105" spans="2:3" x14ac:dyDescent="0.25">
      <c r="B105" s="2"/>
      <c r="C105" s="6"/>
    </row>
    <row r="106" spans="2:3" x14ac:dyDescent="0.25">
      <c r="B106" s="2"/>
      <c r="C106" s="6"/>
    </row>
    <row r="107" spans="2:3" x14ac:dyDescent="0.25">
      <c r="B107" s="2"/>
      <c r="C107" s="6"/>
    </row>
    <row r="108" spans="2:3" x14ac:dyDescent="0.25">
      <c r="B108" s="2"/>
      <c r="C108" s="6"/>
    </row>
    <row r="109" spans="2:3" x14ac:dyDescent="0.25">
      <c r="B109" s="2"/>
      <c r="C109" s="6"/>
    </row>
    <row r="110" spans="2:3" x14ac:dyDescent="0.25">
      <c r="B110" s="2"/>
      <c r="C110" s="6"/>
    </row>
    <row r="111" spans="2:3" x14ac:dyDescent="0.25">
      <c r="B111" s="2"/>
      <c r="C111" s="6"/>
    </row>
    <row r="112" spans="2:3" x14ac:dyDescent="0.25">
      <c r="B112" s="2"/>
      <c r="C112" s="6"/>
    </row>
    <row r="113" spans="2:3" x14ac:dyDescent="0.25">
      <c r="B113" s="2"/>
      <c r="C113" s="6"/>
    </row>
    <row r="114" spans="2:3" x14ac:dyDescent="0.25">
      <c r="B114" s="2"/>
      <c r="C114" s="6"/>
    </row>
    <row r="115" spans="2:3" x14ac:dyDescent="0.25">
      <c r="B115" s="2"/>
      <c r="C115" s="6"/>
    </row>
    <row r="116" spans="2:3" x14ac:dyDescent="0.25">
      <c r="B116" s="2"/>
      <c r="C116" s="6"/>
    </row>
    <row r="117" spans="2:3" x14ac:dyDescent="0.25">
      <c r="B117" s="2"/>
      <c r="C117" s="6"/>
    </row>
    <row r="118" spans="2:3" x14ac:dyDescent="0.25">
      <c r="B118" s="2"/>
      <c r="C118" s="6"/>
    </row>
    <row r="119" spans="2:3" x14ac:dyDescent="0.25">
      <c r="B119" s="2"/>
      <c r="C119" s="6"/>
    </row>
    <row r="120" spans="2:3" x14ac:dyDescent="0.25">
      <c r="B120" s="2"/>
      <c r="C120" s="6"/>
    </row>
    <row r="121" spans="2:3" x14ac:dyDescent="0.25">
      <c r="B121" s="2"/>
      <c r="C121" s="6"/>
    </row>
    <row r="122" spans="2:3" x14ac:dyDescent="0.25">
      <c r="B122" s="2"/>
      <c r="C122" s="6"/>
    </row>
    <row r="123" spans="2:3" x14ac:dyDescent="0.25">
      <c r="B123" s="2"/>
      <c r="C123" s="6"/>
    </row>
    <row r="124" spans="2:3" x14ac:dyDescent="0.25">
      <c r="B124" s="2"/>
      <c r="C124" s="6"/>
    </row>
    <row r="125" spans="2:3" x14ac:dyDescent="0.25">
      <c r="B125" s="2"/>
      <c r="C125" s="6"/>
    </row>
    <row r="126" spans="2:3" x14ac:dyDescent="0.25">
      <c r="B126" s="2"/>
      <c r="C126" s="6"/>
    </row>
    <row r="127" spans="2:3" x14ac:dyDescent="0.25">
      <c r="B127" s="2"/>
      <c r="C127" s="6"/>
    </row>
    <row r="128" spans="2:3" x14ac:dyDescent="0.25">
      <c r="B128" s="2"/>
      <c r="C128" s="6"/>
    </row>
    <row r="129" spans="2:3" x14ac:dyDescent="0.25">
      <c r="B129" s="2"/>
      <c r="C129" s="6"/>
    </row>
    <row r="130" spans="2:3" x14ac:dyDescent="0.25">
      <c r="B130" s="2"/>
      <c r="C130" s="6"/>
    </row>
    <row r="131" spans="2:3" x14ac:dyDescent="0.25">
      <c r="B131" s="2"/>
      <c r="C131" s="6"/>
    </row>
    <row r="132" spans="2:3" x14ac:dyDescent="0.25">
      <c r="B132" s="2"/>
      <c r="C132" s="6"/>
    </row>
    <row r="133" spans="2:3" x14ac:dyDescent="0.25">
      <c r="B133" s="2"/>
      <c r="C133" s="6"/>
    </row>
    <row r="134" spans="2:3" x14ac:dyDescent="0.25">
      <c r="B134" s="2"/>
      <c r="C134" s="6"/>
    </row>
    <row r="135" spans="2:3" x14ac:dyDescent="0.25">
      <c r="B135" s="2"/>
      <c r="C135" s="6"/>
    </row>
    <row r="136" spans="2:3" x14ac:dyDescent="0.25">
      <c r="B136" s="2"/>
      <c r="C136" s="6"/>
    </row>
    <row r="137" spans="2:3" x14ac:dyDescent="0.25">
      <c r="B137" s="2"/>
      <c r="C137" s="6"/>
    </row>
    <row r="138" spans="2:3" x14ac:dyDescent="0.25">
      <c r="B138" s="2"/>
      <c r="C138" s="6"/>
    </row>
    <row r="139" spans="2:3" x14ac:dyDescent="0.25">
      <c r="B139" s="2"/>
      <c r="C139" s="6"/>
    </row>
    <row r="140" spans="2:3" x14ac:dyDescent="0.25">
      <c r="B140" s="2"/>
      <c r="C140" s="6"/>
    </row>
    <row r="141" spans="2:3" x14ac:dyDescent="0.25">
      <c r="B141" s="2"/>
      <c r="C141" s="6"/>
    </row>
    <row r="142" spans="2:3" x14ac:dyDescent="0.25">
      <c r="B142" s="2"/>
      <c r="C142" s="6"/>
    </row>
    <row r="143" spans="2:3" x14ac:dyDescent="0.25">
      <c r="B143" s="2"/>
      <c r="C143" s="6"/>
    </row>
    <row r="144" spans="2:3" x14ac:dyDescent="0.25">
      <c r="B144" s="2"/>
      <c r="C144" s="6"/>
    </row>
    <row r="145" spans="2:3" x14ac:dyDescent="0.25">
      <c r="B145" s="2"/>
      <c r="C145" s="6"/>
    </row>
    <row r="146" spans="2:3" x14ac:dyDescent="0.25">
      <c r="B146" s="2"/>
      <c r="C146" s="6"/>
    </row>
    <row r="147" spans="2:3" x14ac:dyDescent="0.25">
      <c r="B147" s="2"/>
      <c r="C147" s="6"/>
    </row>
    <row r="148" spans="2:3" x14ac:dyDescent="0.25">
      <c r="B148" s="2"/>
      <c r="C148" s="6"/>
    </row>
    <row r="149" spans="2:3" x14ac:dyDescent="0.25">
      <c r="B149" s="2"/>
      <c r="C149" s="6"/>
    </row>
    <row r="150" spans="2:3" x14ac:dyDescent="0.25">
      <c r="B150" s="2"/>
      <c r="C150" s="6"/>
    </row>
    <row r="151" spans="2:3" x14ac:dyDescent="0.25">
      <c r="B151" s="2"/>
      <c r="C151" s="6"/>
    </row>
    <row r="152" spans="2:3" x14ac:dyDescent="0.25">
      <c r="B152" s="2"/>
      <c r="C152" s="6"/>
    </row>
    <row r="153" spans="2:3" x14ac:dyDescent="0.25">
      <c r="B153" s="2"/>
      <c r="C153" s="6"/>
    </row>
    <row r="154" spans="2:3" x14ac:dyDescent="0.25">
      <c r="B154" s="2"/>
      <c r="C154" s="6"/>
    </row>
    <row r="155" spans="2:3" x14ac:dyDescent="0.25">
      <c r="B155" s="2"/>
      <c r="C155" s="6"/>
    </row>
    <row r="156" spans="2:3" x14ac:dyDescent="0.25">
      <c r="B156" s="2"/>
      <c r="C156" s="6"/>
    </row>
    <row r="157" spans="2:3" x14ac:dyDescent="0.25">
      <c r="B157" s="2"/>
      <c r="C157" s="6"/>
    </row>
    <row r="158" spans="2:3" x14ac:dyDescent="0.25">
      <c r="B158" s="2"/>
      <c r="C158" s="6"/>
    </row>
    <row r="159" spans="2:3" x14ac:dyDescent="0.25">
      <c r="B159" s="2"/>
      <c r="C159" s="6"/>
    </row>
    <row r="160" spans="2:3" x14ac:dyDescent="0.25">
      <c r="B160" s="2"/>
      <c r="C160" s="6"/>
    </row>
    <row r="161" spans="2:3" x14ac:dyDescent="0.25">
      <c r="B161" s="2"/>
      <c r="C161" s="6"/>
    </row>
    <row r="162" spans="2:3" x14ac:dyDescent="0.25">
      <c r="B162" s="2"/>
      <c r="C162" s="6"/>
    </row>
    <row r="163" spans="2:3" x14ac:dyDescent="0.25">
      <c r="B163" s="2"/>
      <c r="C163" s="6"/>
    </row>
    <row r="164" spans="2:3" x14ac:dyDescent="0.25">
      <c r="B164" s="2"/>
      <c r="C164" s="6"/>
    </row>
    <row r="165" spans="2:3" x14ac:dyDescent="0.25">
      <c r="B165" s="2"/>
      <c r="C165" s="6"/>
    </row>
    <row r="166" spans="2:3" x14ac:dyDescent="0.25">
      <c r="B166" s="2"/>
      <c r="C166" s="6"/>
    </row>
    <row r="167" spans="2:3" x14ac:dyDescent="0.25">
      <c r="B167" s="2"/>
      <c r="C167" s="6"/>
    </row>
    <row r="168" spans="2:3" x14ac:dyDescent="0.25">
      <c r="B168" s="2"/>
      <c r="C168" s="6"/>
    </row>
    <row r="169" spans="2:3" x14ac:dyDescent="0.25">
      <c r="B169" s="2"/>
      <c r="C169" s="6"/>
    </row>
    <row r="170" spans="2:3" x14ac:dyDescent="0.25">
      <c r="B170" s="2"/>
      <c r="C170" s="6"/>
    </row>
    <row r="171" spans="2:3" x14ac:dyDescent="0.25">
      <c r="B171" s="2"/>
      <c r="C171" s="6"/>
    </row>
    <row r="172" spans="2:3" x14ac:dyDescent="0.25">
      <c r="B172" s="2"/>
      <c r="C172" s="6"/>
    </row>
    <row r="173" spans="2:3" x14ac:dyDescent="0.25">
      <c r="B173" s="2"/>
      <c r="C173" s="6"/>
    </row>
    <row r="174" spans="2:3" x14ac:dyDescent="0.25">
      <c r="B174" s="2"/>
      <c r="C174" s="6"/>
    </row>
    <row r="175" spans="2:3" x14ac:dyDescent="0.25">
      <c r="B175" s="2"/>
      <c r="C175" s="6"/>
    </row>
    <row r="176" spans="2:3" x14ac:dyDescent="0.25">
      <c r="B176" s="2"/>
      <c r="C176" s="6"/>
    </row>
    <row r="177" spans="2:3" x14ac:dyDescent="0.25">
      <c r="B177" s="2"/>
      <c r="C177" s="6"/>
    </row>
    <row r="178" spans="2:3" x14ac:dyDescent="0.25">
      <c r="B178" s="2"/>
      <c r="C178" s="6"/>
    </row>
    <row r="179" spans="2:3" x14ac:dyDescent="0.25">
      <c r="B179" s="2"/>
      <c r="C179" s="6"/>
    </row>
    <row r="180" spans="2:3" x14ac:dyDescent="0.25">
      <c r="B180" s="2"/>
      <c r="C180" s="6"/>
    </row>
    <row r="181" spans="2:3" x14ac:dyDescent="0.25">
      <c r="B181" s="2"/>
      <c r="C181" s="6"/>
    </row>
    <row r="182" spans="2:3" x14ac:dyDescent="0.25">
      <c r="B182" s="2"/>
      <c r="C182" s="6"/>
    </row>
    <row r="183" spans="2:3" x14ac:dyDescent="0.25">
      <c r="B183" s="2"/>
      <c r="C183" s="6"/>
    </row>
    <row r="184" spans="2:3" x14ac:dyDescent="0.25">
      <c r="B184" s="2"/>
      <c r="C184" s="6"/>
    </row>
    <row r="185" spans="2:3" x14ac:dyDescent="0.25">
      <c r="B185" s="2"/>
      <c r="C185" s="6"/>
    </row>
    <row r="186" spans="2:3" x14ac:dyDescent="0.25">
      <c r="B186" s="2"/>
      <c r="C186" s="6"/>
    </row>
    <row r="187" spans="2:3" x14ac:dyDescent="0.25">
      <c r="B187" s="2"/>
      <c r="C187" s="6"/>
    </row>
    <row r="188" spans="2:3" x14ac:dyDescent="0.25">
      <c r="B188" s="2"/>
      <c r="C188" s="6"/>
    </row>
    <row r="189" spans="2:3" x14ac:dyDescent="0.25">
      <c r="B189" s="2"/>
      <c r="C189" s="6"/>
    </row>
    <row r="190" spans="2:3" x14ac:dyDescent="0.25">
      <c r="B190" s="2"/>
      <c r="C190" s="6"/>
    </row>
    <row r="191" spans="2:3" x14ac:dyDescent="0.25">
      <c r="B191" s="2"/>
      <c r="C191" s="6"/>
    </row>
    <row r="192" spans="2:3" x14ac:dyDescent="0.25">
      <c r="B192" s="2"/>
      <c r="C192" s="6"/>
    </row>
    <row r="193" spans="2:3" x14ac:dyDescent="0.25">
      <c r="B193" s="2"/>
      <c r="C193" s="6"/>
    </row>
    <row r="194" spans="2:3" x14ac:dyDescent="0.25">
      <c r="B194" s="2"/>
      <c r="C194" s="6"/>
    </row>
    <row r="195" spans="2:3" x14ac:dyDescent="0.25">
      <c r="B195" s="2"/>
      <c r="C195" s="6"/>
    </row>
    <row r="196" spans="2:3" x14ac:dyDescent="0.25">
      <c r="B196" s="2"/>
      <c r="C196" s="6"/>
    </row>
    <row r="197" spans="2:3" x14ac:dyDescent="0.25">
      <c r="B197" s="2"/>
      <c r="C197" s="6"/>
    </row>
    <row r="198" spans="2:3" x14ac:dyDescent="0.25">
      <c r="B198" s="2"/>
      <c r="C198" s="6"/>
    </row>
    <row r="199" spans="2:3" x14ac:dyDescent="0.25">
      <c r="B199" s="2"/>
      <c r="C199" s="6"/>
    </row>
    <row r="200" spans="2:3" x14ac:dyDescent="0.25">
      <c r="B200" s="2"/>
      <c r="C200" s="6"/>
    </row>
    <row r="201" spans="2:3" x14ac:dyDescent="0.25">
      <c r="B201" s="2"/>
      <c r="C201" s="6"/>
    </row>
    <row r="202" spans="2:3" x14ac:dyDescent="0.25">
      <c r="B202" s="2"/>
      <c r="C202" s="6"/>
    </row>
    <row r="203" spans="2:3" x14ac:dyDescent="0.25">
      <c r="B203" s="2"/>
      <c r="C203" s="6"/>
    </row>
    <row r="204" spans="2:3" x14ac:dyDescent="0.25">
      <c r="B204" s="2"/>
      <c r="C204" s="6"/>
    </row>
    <row r="205" spans="2:3" x14ac:dyDescent="0.25">
      <c r="B205" s="2"/>
      <c r="C205" s="6"/>
    </row>
    <row r="206" spans="2:3" x14ac:dyDescent="0.25">
      <c r="B206" s="2"/>
      <c r="C206" s="6"/>
    </row>
    <row r="207" spans="2:3" x14ac:dyDescent="0.25">
      <c r="B207" s="2"/>
      <c r="C207" s="6"/>
    </row>
    <row r="208" spans="2:3" x14ac:dyDescent="0.25">
      <c r="B208" s="2"/>
      <c r="C208" s="6"/>
    </row>
    <row r="209" spans="2:3" x14ac:dyDescent="0.25">
      <c r="B209" s="2"/>
      <c r="C209" s="6"/>
    </row>
    <row r="210" spans="2:3" x14ac:dyDescent="0.25">
      <c r="B210" s="2"/>
      <c r="C210" s="6"/>
    </row>
    <row r="211" spans="2:3" x14ac:dyDescent="0.25">
      <c r="B211" s="2"/>
      <c r="C211" s="6"/>
    </row>
    <row r="212" spans="2:3" x14ac:dyDescent="0.25">
      <c r="B212" s="2"/>
      <c r="C212" s="6"/>
    </row>
    <row r="213" spans="2:3" x14ac:dyDescent="0.25">
      <c r="B213" s="2"/>
      <c r="C213" s="6"/>
    </row>
    <row r="214" spans="2:3" x14ac:dyDescent="0.25">
      <c r="B214" s="2"/>
      <c r="C214" s="6"/>
    </row>
    <row r="215" spans="2:3" x14ac:dyDescent="0.25">
      <c r="B215" s="2"/>
      <c r="C215" s="6"/>
    </row>
    <row r="216" spans="2:3" x14ac:dyDescent="0.25">
      <c r="B216" s="2"/>
      <c r="C216" s="6"/>
    </row>
    <row r="217" spans="2:3" x14ac:dyDescent="0.25">
      <c r="B217" s="2"/>
      <c r="C217" s="6"/>
    </row>
    <row r="218" spans="2:3" x14ac:dyDescent="0.25">
      <c r="B218" s="2"/>
      <c r="C218" s="6"/>
    </row>
    <row r="219" spans="2:3" x14ac:dyDescent="0.25">
      <c r="B219" s="2"/>
      <c r="C219" s="6"/>
    </row>
    <row r="220" spans="2:3" x14ac:dyDescent="0.25">
      <c r="B220" s="2"/>
      <c r="C220" s="6"/>
    </row>
    <row r="221" spans="2:3" x14ac:dyDescent="0.25">
      <c r="B221" s="2"/>
      <c r="C221" s="6"/>
    </row>
    <row r="222" spans="2:3" x14ac:dyDescent="0.25">
      <c r="B222" s="2"/>
      <c r="C222" s="6"/>
    </row>
    <row r="223" spans="2:3" x14ac:dyDescent="0.25">
      <c r="B223" s="2"/>
      <c r="C223" s="6"/>
    </row>
    <row r="224" spans="2:3" x14ac:dyDescent="0.25">
      <c r="B224" s="2"/>
      <c r="C224" s="6"/>
    </row>
    <row r="225" spans="2:3" x14ac:dyDescent="0.25">
      <c r="B225" s="2"/>
      <c r="C225" s="6"/>
    </row>
    <row r="226" spans="2:3" x14ac:dyDescent="0.25">
      <c r="B226" s="2"/>
      <c r="C226" s="6"/>
    </row>
    <row r="227" spans="2:3" x14ac:dyDescent="0.25">
      <c r="B227" s="2"/>
      <c r="C227" s="6"/>
    </row>
    <row r="228" spans="2:3" x14ac:dyDescent="0.25">
      <c r="B228" s="2"/>
      <c r="C228" s="6"/>
    </row>
    <row r="229" spans="2:3" x14ac:dyDescent="0.25">
      <c r="B229" s="2"/>
      <c r="C229" s="6"/>
    </row>
    <row r="230" spans="2:3" x14ac:dyDescent="0.25">
      <c r="B230" s="2"/>
      <c r="C230" s="6"/>
    </row>
    <row r="231" spans="2:3" x14ac:dyDescent="0.25">
      <c r="B231" s="2"/>
      <c r="C231" s="6"/>
    </row>
    <row r="232" spans="2:3" x14ac:dyDescent="0.25">
      <c r="B232" s="2"/>
      <c r="C232" s="6"/>
    </row>
    <row r="233" spans="2:3" x14ac:dyDescent="0.25">
      <c r="B233" s="2"/>
      <c r="C233" s="6"/>
    </row>
    <row r="234" spans="2:3" x14ac:dyDescent="0.25">
      <c r="B234" s="2"/>
      <c r="C234" s="6"/>
    </row>
    <row r="235" spans="2:3" x14ac:dyDescent="0.25">
      <c r="B235" s="2"/>
      <c r="C235" s="6"/>
    </row>
    <row r="236" spans="2:3" x14ac:dyDescent="0.25">
      <c r="B236" s="2"/>
      <c r="C236" s="6"/>
    </row>
    <row r="237" spans="2:3" x14ac:dyDescent="0.25">
      <c r="B237" s="2"/>
      <c r="C237" s="6"/>
    </row>
    <row r="238" spans="2:3" x14ac:dyDescent="0.25">
      <c r="B238" s="2"/>
      <c r="C238" s="6"/>
    </row>
    <row r="239" spans="2:3" x14ac:dyDescent="0.25">
      <c r="B239" s="2"/>
      <c r="C239" s="6"/>
    </row>
    <row r="240" spans="2:3" x14ac:dyDescent="0.25">
      <c r="B240" s="2"/>
      <c r="C240" s="6"/>
    </row>
    <row r="241" spans="2:3" x14ac:dyDescent="0.25">
      <c r="B241" s="2"/>
      <c r="C241" s="6"/>
    </row>
    <row r="242" spans="2:3" x14ac:dyDescent="0.25">
      <c r="B242" s="2"/>
      <c r="C242" s="6"/>
    </row>
    <row r="243" spans="2:3" x14ac:dyDescent="0.25">
      <c r="B243" s="2"/>
      <c r="C243" s="6"/>
    </row>
    <row r="244" spans="2:3" x14ac:dyDescent="0.25">
      <c r="B244" s="2"/>
      <c r="C244" s="6"/>
    </row>
    <row r="245" spans="2:3" x14ac:dyDescent="0.25">
      <c r="B245" s="2"/>
      <c r="C245" s="6"/>
    </row>
    <row r="246" spans="2:3" x14ac:dyDescent="0.25">
      <c r="B246" s="2"/>
      <c r="C246" s="6"/>
    </row>
    <row r="247" spans="2:3" x14ac:dyDescent="0.25">
      <c r="B247" s="2"/>
      <c r="C247" s="6"/>
    </row>
    <row r="248" spans="2:3" x14ac:dyDescent="0.25">
      <c r="B248" s="2"/>
      <c r="C248" s="6"/>
    </row>
    <row r="249" spans="2:3" x14ac:dyDescent="0.25">
      <c r="B249" s="2"/>
      <c r="C249" s="6"/>
    </row>
    <row r="250" spans="2:3" x14ac:dyDescent="0.25">
      <c r="B250" s="2"/>
      <c r="C250" s="6"/>
    </row>
    <row r="251" spans="2:3" x14ac:dyDescent="0.25">
      <c r="B251" s="2"/>
      <c r="C251" s="6"/>
    </row>
    <row r="252" spans="2:3" x14ac:dyDescent="0.25">
      <c r="B252" s="2"/>
      <c r="C252" s="6"/>
    </row>
    <row r="253" spans="2:3" x14ac:dyDescent="0.25">
      <c r="B253" s="2"/>
      <c r="C253" s="6"/>
    </row>
    <row r="254" spans="2:3" x14ac:dyDescent="0.25">
      <c r="B254" s="2"/>
      <c r="C254" s="6"/>
    </row>
    <row r="255" spans="2:3" x14ac:dyDescent="0.25">
      <c r="B255" s="2"/>
      <c r="C255" s="6"/>
    </row>
    <row r="256" spans="2:3" x14ac:dyDescent="0.25">
      <c r="B256" s="2"/>
      <c r="C256" s="6"/>
    </row>
    <row r="257" spans="2:3" x14ac:dyDescent="0.25">
      <c r="B257" s="2"/>
      <c r="C257" s="6"/>
    </row>
    <row r="258" spans="2:3" x14ac:dyDescent="0.25">
      <c r="B258" s="2"/>
      <c r="C258" s="6"/>
    </row>
    <row r="259" spans="2:3" x14ac:dyDescent="0.25">
      <c r="B259" s="2"/>
      <c r="C259" s="6"/>
    </row>
  </sheetData>
  <mergeCells count="1">
    <mergeCell ref="G1:G21"/>
  </mergeCells>
  <dataValidations count="3">
    <dataValidation type="list" allowBlank="1" showInputMessage="1" showErrorMessage="1" sqref="C4:F4">
      <formula1>"Annual, Monthly, Hourly"</formula1>
    </dataValidation>
    <dataValidation type="list" allowBlank="1" showInputMessage="1" showErrorMessage="1" sqref="C3:F3">
      <formula1>"Certificated, Classified"</formula1>
    </dataValidation>
    <dataValidation type="custom" allowBlank="1" showInputMessage="1" showErrorMessage="1" errorTitle="Entry Not Allowed" error="You cannot enter information into this cell for a Classified employee._x000a__x000a_Select &quot;Cancel&quot; to clear entry and return to the sheet." sqref="C11:F11">
      <formula1>C3="Certificated"</formula1>
    </dataValidation>
  </dataValidations>
  <pageMargins left="0.7" right="0.7" top="0.75" bottom="0.75" header="0.3" footer="0.3"/>
  <pageSetup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Drivers</vt:lpstr>
      <vt:lpstr>Instructions - Donor</vt:lpstr>
      <vt:lpstr>Donor</vt:lpstr>
      <vt:lpstr>Instructions - Donee</vt:lpstr>
      <vt:lpstr>Donee</vt:lpstr>
      <vt:lpstr>F.A.Q.</vt:lpstr>
      <vt:lpstr>EE_Type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Daniel.Lunghofer</dc:creator>
  <cp:lastModifiedBy>Becky McLean</cp:lastModifiedBy>
  <cp:lastPrinted>2011-04-18T17:10:38Z</cp:lastPrinted>
  <dcterms:created xsi:type="dcterms:W3CDTF">2010-09-23T20:47:32Z</dcterms:created>
  <dcterms:modified xsi:type="dcterms:W3CDTF">2020-01-16T20:37:30Z</dcterms:modified>
</cp:coreProperties>
</file>