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kc.merchant\Desktop\"/>
    </mc:Choice>
  </mc:AlternateContent>
  <xr:revisionPtr revIDLastSave="0" documentId="8_{BCD55604-0099-4A7F-8B5E-A47D6D2519D4}" xr6:coauthVersionLast="47" xr6:coauthVersionMax="47" xr10:uidLastSave="{00000000-0000-0000-0000-000000000000}"/>
  <bookViews>
    <workbookView xWindow="5640" yWindow="690" windowWidth="22500" windowHeight="13545" xr2:uid="{8AE243CA-4BC8-4CB4-B609-46CFD4C41012}"/>
  </bookViews>
  <sheets>
    <sheet name="Budget Matrix by Distric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2" l="1"/>
  <c r="N50" i="2"/>
  <c r="M50" i="2"/>
  <c r="L50" i="2"/>
  <c r="K50" i="2"/>
  <c r="J50" i="2"/>
  <c r="H50" i="2"/>
  <c r="G50" i="2"/>
  <c r="F50" i="2"/>
  <c r="E50" i="2"/>
  <c r="C48" i="2"/>
  <c r="O22" i="2"/>
  <c r="I31" i="2"/>
  <c r="I50" i="2" s="1"/>
  <c r="O39" i="2"/>
  <c r="O46" i="2"/>
  <c r="O3" i="2"/>
  <c r="O6" i="2"/>
  <c r="O33" i="2"/>
  <c r="O11" i="2"/>
  <c r="O14" i="2"/>
  <c r="O19" i="2"/>
  <c r="O21" i="2"/>
  <c r="O23" i="2"/>
  <c r="O28" i="2"/>
  <c r="O38" i="2"/>
  <c r="O26" i="2"/>
  <c r="O36" i="2"/>
  <c r="O50" i="2" l="1"/>
  <c r="O44" i="2"/>
  <c r="O9" i="2"/>
  <c r="O40" i="2"/>
  <c r="O13" i="2"/>
  <c r="O16" i="2"/>
  <c r="O37" i="2"/>
  <c r="O25" i="2"/>
  <c r="O35" i="2"/>
  <c r="O31" i="2"/>
  <c r="O18" i="2"/>
  <c r="O4" i="2"/>
  <c r="O27" i="2"/>
  <c r="O15" i="2"/>
  <c r="O45" i="2"/>
  <c r="O8" i="2"/>
  <c r="O2" i="2"/>
  <c r="O29" i="2"/>
  <c r="O47" i="2"/>
  <c r="O34" i="2"/>
  <c r="O17" i="2"/>
  <c r="O20" i="2"/>
  <c r="O43" i="2"/>
  <c r="O32" i="2"/>
  <c r="O42" i="2"/>
  <c r="O12" i="2"/>
  <c r="O7" i="2"/>
  <c r="O30" i="2"/>
  <c r="O41" i="2"/>
  <c r="O24" i="2"/>
  <c r="O10" i="2"/>
  <c r="O5" i="2"/>
  <c r="O48" i="2" l="1"/>
</calcChain>
</file>

<file path=xl/sharedStrings.xml><?xml version="1.0" encoding="utf-8"?>
<sst xmlns="http://schemas.openxmlformats.org/spreadsheetml/2006/main" count="118" uniqueCount="74">
  <si>
    <t>ESD</t>
  </si>
  <si>
    <t>Chewelah School District</t>
  </si>
  <si>
    <t>ESD 101</t>
  </si>
  <si>
    <t>ESD 105</t>
  </si>
  <si>
    <t>ESD 112</t>
  </si>
  <si>
    <t>ESD 113</t>
  </si>
  <si>
    <t>ESD 114</t>
  </si>
  <si>
    <t>ESD 121</t>
  </si>
  <si>
    <t>ESD 123</t>
  </si>
  <si>
    <t>ESD 171</t>
  </si>
  <si>
    <t>ESD 189</t>
  </si>
  <si>
    <t>Salaries &amp; Benefits</t>
  </si>
  <si>
    <t>PD &amp; Professional Certs</t>
  </si>
  <si>
    <t>Supplies &amp; Instructional Resources</t>
  </si>
  <si>
    <t>Hotspots &amp; infastruture</t>
  </si>
  <si>
    <t>Inclusionary Tech</t>
  </si>
  <si>
    <t>Adaptive Tech</t>
  </si>
  <si>
    <t>Purchased Services</t>
  </si>
  <si>
    <t>Travel</t>
  </si>
  <si>
    <t>Total</t>
  </si>
  <si>
    <t>Capital Region ESD 113</t>
  </si>
  <si>
    <t>Indirects</t>
  </si>
  <si>
    <t>North Central ESD 171</t>
  </si>
  <si>
    <t>Northwest ESD 189</t>
  </si>
  <si>
    <t>Olympic ESD 114</t>
  </si>
  <si>
    <t>Other</t>
  </si>
  <si>
    <t>1:1 Initiatives</t>
  </si>
  <si>
    <t>Walla Wall Public Schools</t>
  </si>
  <si>
    <t>Brinnon School District</t>
  </si>
  <si>
    <t>Burlington-Edison School District</t>
  </si>
  <si>
    <t>Conway School District</t>
  </si>
  <si>
    <t>Deer Park School District</t>
  </si>
  <si>
    <t>Easton School District</t>
  </si>
  <si>
    <t>Ephrata School District</t>
  </si>
  <si>
    <t>Federal Way School District</t>
  </si>
  <si>
    <t>Ferndale School District</t>
  </si>
  <si>
    <t>Freeman School District</t>
  </si>
  <si>
    <t>Granger School District</t>
  </si>
  <si>
    <t>Granite Falls School District</t>
  </si>
  <si>
    <t>Hockinson School District</t>
  </si>
  <si>
    <t>Hoquiam School District</t>
  </si>
  <si>
    <t>Kelso School District</t>
  </si>
  <si>
    <t>Kittitas School District</t>
  </si>
  <si>
    <t>La Conner School District</t>
  </si>
  <si>
    <t>LaCrosse School District</t>
  </si>
  <si>
    <t>Lakewood School District</t>
  </si>
  <si>
    <t>Manson School District</t>
  </si>
  <si>
    <t>Marysville School District</t>
  </si>
  <si>
    <t>Medical Lake School District</t>
  </si>
  <si>
    <t>Montesana School District</t>
  </si>
  <si>
    <t>Moses Lake School District</t>
  </si>
  <si>
    <t>Nine Miles Falls School District</t>
  </si>
  <si>
    <t>Nooksack Valley School District</t>
  </si>
  <si>
    <t>North Kitsape School District</t>
  </si>
  <si>
    <t>Northport School District</t>
  </si>
  <si>
    <t>Okanogan School District</t>
  </si>
  <si>
    <t>Prosser School District</t>
  </si>
  <si>
    <t>South Bend School District</t>
  </si>
  <si>
    <t>Stanwood-Camano School District</t>
  </si>
  <si>
    <t>Tekola School District</t>
  </si>
  <si>
    <t>Tenino School District</t>
  </si>
  <si>
    <t>Tonasket School District</t>
  </si>
  <si>
    <t>Tumwater School District</t>
  </si>
  <si>
    <t>Vancouver School District</t>
  </si>
  <si>
    <t>Vashon Island School District</t>
  </si>
  <si>
    <t>North Thurston Public Schools</t>
  </si>
  <si>
    <t>Wenatche School District</t>
  </si>
  <si>
    <t>Yelm School District</t>
  </si>
  <si>
    <t>School District</t>
  </si>
  <si>
    <t>Estimated Budget Totals</t>
  </si>
  <si>
    <t xml:space="preserve">Final Awarded </t>
  </si>
  <si>
    <t>Data last updated: 5-16-2022</t>
  </si>
  <si>
    <t>Grant Manager: KC Merchant, Digital Equity &amp; Inclusion Program Supervisor</t>
  </si>
  <si>
    <t>Funding Source:  HB 1365, Form Package 188 FY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</si>
</sst>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Segoe UI"/>
      <family val="2"/>
    </font>
    <font>
      <b/>
      <sz val="10"/>
      <color theme="0"/>
      <name val="Segoe UI"/>
      <family val="2"/>
    </font>
    <font>
      <sz val="11"/>
      <color theme="1"/>
      <name val="Segoe UI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D5761"/>
        <bgColor indexed="64"/>
      </patternFill>
    </fill>
    <fill>
      <patternFill patternType="solid">
        <fgColor rgb="FF0D5761"/>
        <bgColor theme="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 tint="0.39997558519241921"/>
      </right>
      <top/>
      <bottom style="thin">
        <color theme="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0" xfId="0" applyNumberFormat="1" applyFont="1" applyFill="1" applyAlignment="1" applyProtection="1">
      <alignment horizontal="center" wrapText="1"/>
    </xf>
    <xf numFmtId="49" fontId="1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wrapText="1"/>
    </xf>
    <xf numFmtId="0" fontId="3" fillId="0" borderId="0" xfId="0" applyFont="1" applyProtection="1"/>
    <xf numFmtId="0" fontId="3" fillId="0" borderId="0" xfId="0" applyFont="1"/>
    <xf numFmtId="165" fontId="3" fillId="0" borderId="0" xfId="0" applyNumberFormat="1" applyFont="1"/>
    <xf numFmtId="164" fontId="3" fillId="0" borderId="0" xfId="0" applyNumberFormat="1" applyFont="1"/>
    <xf numFmtId="165" fontId="4" fillId="0" borderId="0" xfId="0" applyNumberFormat="1" applyFont="1"/>
    <xf numFmtId="0" fontId="2" fillId="3" borderId="1" xfId="0" applyFont="1" applyFill="1" applyBorder="1"/>
    <xf numFmtId="165" fontId="3" fillId="0" borderId="1" xfId="0" applyNumberFormat="1" applyFont="1" applyBorder="1"/>
    <xf numFmtId="0" fontId="2" fillId="3" borderId="2" xfId="0" applyFont="1" applyFill="1" applyBorder="1"/>
    <xf numFmtId="0" fontId="1" fillId="3" borderId="2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</cellXfs>
  <cellStyles count="1">
    <cellStyle name="Normal" xfId="0" builtinId="0"/>
  </cellStyles>
  <dxfs count="35"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  <border diagonalUp="0" diagonalDown="0">
        <left/>
        <right/>
        <top/>
        <bottom style="thin">
          <color theme="4"/>
        </bottom>
        <vertical/>
        <horizontal/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  <border diagonalUp="0" diagonalDown="0">
        <left/>
        <right/>
        <top/>
        <bottom style="thin">
          <color theme="4"/>
        </bottom>
        <vertical/>
        <horizontal/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  <border diagonalUp="0" diagonalDown="0">
        <left/>
        <right/>
        <top/>
        <bottom style="thin">
          <color theme="4"/>
        </bottom>
        <vertical/>
        <horizontal/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  <border diagonalUp="0" diagonalDown="0">
        <left/>
        <right/>
        <top/>
        <bottom style="thin">
          <color theme="4"/>
        </bottom>
        <vertical/>
        <horizontal/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  <border diagonalUp="0" diagonalDown="0">
        <left/>
        <right/>
        <top/>
        <bottom style="thin">
          <color theme="4"/>
        </bottom>
        <vertical/>
        <horizontal/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  <border diagonalUp="0" diagonalDown="0">
        <left/>
        <right/>
        <top/>
        <bottom style="thin">
          <color theme="4"/>
        </bottom>
        <vertical/>
        <horizontal/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  <border diagonalUp="0" diagonalDown="0">
        <left/>
        <right/>
        <top/>
        <bottom style="thin">
          <color theme="4"/>
        </bottom>
        <vertical/>
        <horizontal/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  <border diagonalUp="0" diagonalDown="0">
        <left/>
        <right/>
        <top/>
        <bottom style="thin">
          <color theme="4"/>
        </bottom>
        <vertical/>
        <horizontal/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  <border diagonalUp="0" diagonalDown="0">
        <left/>
        <right/>
        <top/>
        <bottom style="thin">
          <color theme="4"/>
        </bottom>
        <vertical/>
        <horizontal/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  <border diagonalUp="0" diagonalDown="0">
        <left/>
        <right/>
        <top/>
        <bottom style="thin">
          <color theme="4"/>
        </bottom>
        <vertical/>
        <horizontal/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  <border diagonalUp="0" diagonalDown="0">
        <left/>
        <right/>
        <top/>
        <bottom style="thin">
          <color theme="4"/>
        </bottom>
        <vertical/>
        <horizontal/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border diagonalUp="0" diagonalDown="0">
        <left/>
        <right/>
        <top/>
        <bottom style="thin">
          <color theme="4"/>
        </bottom>
        <vertical/>
        <horizontal/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b/>
        <strike val="0"/>
        <outline val="0"/>
        <shadow val="0"/>
        <u val="none"/>
        <vertAlign val="baseline"/>
        <color theme="0"/>
        <name val="Segoe UI"/>
        <family val="2"/>
        <scheme val="none"/>
      </font>
      <numFmt numFmtId="30" formatCode="@"/>
      <fill>
        <patternFill patternType="solid">
          <fgColor indexed="64"/>
          <bgColor rgb="FF0D5761"/>
        </patternFill>
      </fill>
      <alignment horizontal="center" vertical="bottom" textRotation="0" wrapText="1" indent="0" justifyLastLine="0" shrinkToFit="0" readingOrder="0"/>
    </dxf>
    <dxf>
      <fill>
        <patternFill>
          <bgColor rgb="FFF7F5EB"/>
        </patternFill>
      </fill>
    </dxf>
    <dxf>
      <fill>
        <patternFill>
          <bgColor rgb="FF0D5761"/>
        </patternFill>
      </fill>
    </dxf>
  </dxfs>
  <tableStyles count="2" defaultTableStyle="TableStyleMedium2" defaultPivotStyle="PivotStyleLight16">
    <tableStyle name="Table Style 1" pivot="0" count="1" xr9:uid="{D5A70271-67FC-414E-BBF9-6EA46F427B69}">
      <tableStyleElement type="firstRowStripe" dxfId="34"/>
    </tableStyle>
    <tableStyle name="Table Style 2" pivot="0" count="1" xr9:uid="{86174FE2-A0BD-4B22-8BAE-BADABD4116BF}">
      <tableStyleElement type="firstRowStripe" dxfId="33"/>
    </tableStyle>
  </tableStyles>
  <colors>
    <mruColors>
      <color rgb="FF0D5761"/>
      <color rgb="FFF7F5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DEI Grant</a:t>
            </a:r>
            <a:r>
              <a:rPr lang="en-US" baseline="0"/>
              <a:t> Allocations by Grant Focus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'Budget Matrix by District'!$D$49:$N$49</c:f>
              <c:strCache>
                <c:ptCount val="11"/>
                <c:pt idx="0">
                  <c:v>Salaries &amp; Benefits</c:v>
                </c:pt>
                <c:pt idx="1">
                  <c:v>PD &amp; Professional Certs</c:v>
                </c:pt>
                <c:pt idx="2">
                  <c:v>Supplies &amp; Instructional Resources</c:v>
                </c:pt>
                <c:pt idx="3">
                  <c:v>1:1 Initiatives</c:v>
                </c:pt>
                <c:pt idx="4">
                  <c:v>Hotspots &amp; infastruture</c:v>
                </c:pt>
                <c:pt idx="5">
                  <c:v>Inclusionary Tech</c:v>
                </c:pt>
                <c:pt idx="6">
                  <c:v>Adaptive Tech</c:v>
                </c:pt>
                <c:pt idx="7">
                  <c:v>Purchased Services</c:v>
                </c:pt>
                <c:pt idx="8">
                  <c:v>Travel</c:v>
                </c:pt>
                <c:pt idx="9">
                  <c:v>Other</c:v>
                </c:pt>
                <c:pt idx="10">
                  <c:v>Indirects</c:v>
                </c:pt>
              </c:strCache>
            </c:strRef>
          </c:cat>
          <c:val>
            <c:numRef>
              <c:f>'Budget Matrix by District'!$D$50:$N$50</c:f>
              <c:numCache>
                <c:formatCode>"$"#,##0</c:formatCode>
                <c:ptCount val="11"/>
                <c:pt idx="0">
                  <c:v>356292</c:v>
                </c:pt>
                <c:pt idx="1">
                  <c:v>149203</c:v>
                </c:pt>
                <c:pt idx="2">
                  <c:v>303290</c:v>
                </c:pt>
                <c:pt idx="3">
                  <c:v>4528618</c:v>
                </c:pt>
                <c:pt idx="4">
                  <c:v>151461</c:v>
                </c:pt>
                <c:pt idx="5">
                  <c:v>2342470</c:v>
                </c:pt>
                <c:pt idx="6">
                  <c:v>983454</c:v>
                </c:pt>
                <c:pt idx="7">
                  <c:v>218494</c:v>
                </c:pt>
                <c:pt idx="8">
                  <c:v>15000</c:v>
                </c:pt>
                <c:pt idx="9">
                  <c:v>3847</c:v>
                </c:pt>
                <c:pt idx="10">
                  <c:v>561765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B-4039-A711-0231DA500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9081728"/>
        <c:axId val="1819093376"/>
      </c:barChart>
      <c:catAx>
        <c:axId val="181908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9093376"/>
        <c:crosses val="autoZero"/>
        <c:auto val="1"/>
        <c:lblAlgn val="ctr"/>
        <c:lblOffset val="100"/>
        <c:noMultiLvlLbl val="0"/>
      </c:catAx>
      <c:valAx>
        <c:axId val="181909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908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290513</xdr:colOff>
      <xdr:row>50</xdr:row>
      <xdr:rowOff>128587</xdr:rowOff>
    </xdr:from>
    <xdr:to>
      <xdr:col>3</xdr:col>
      <xdr:colOff>771526</xdr:colOff>
      <xdr:row>70</xdr:row>
      <xdr:rowOff>133351</xdr:rowOff>
    </xdr:to>
    <xdr:graphicFrame macro="">
      <xdr:nvGraphicFramePr>
        <xdr:cNvPr id="5" name="Chart 4" descr="Breakdown of Grant Allocations.&#10;4.5 million dollars is the largest focus on 1:1 initiatives. mostly focusing on Chromebook. The second largest category was inclusionary technology at 2.25 million dollars. The biggest focus being classroom amplification and interactive classroom technologies. ">
          <a:extLst>
            <a:ext uri="{FF2B5EF4-FFF2-40B4-BE49-F238E27FC236}">
              <a16:creationId xmlns:a16="http://schemas.microsoft.com/office/drawing/2014/main" id="{32E88ABA-ACF7-4C78-949B-59490C3F52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E2FA0C-4755-415A-BE8D-ABD104F2D574}" name="Table2" displayName="Table2" ref="A1:O48" totalsRowCount="1" headerRowDxfId="32" dataDxfId="31" totalsRowDxfId="30">
  <autoFilter ref="A1:O47" xr:uid="{C1E2FA0C-4755-415A-BE8D-ABD104F2D574}"/>
  <sortState xmlns:xlrd2="http://schemas.microsoft.com/office/spreadsheetml/2017/richdata2" ref="A2:O47">
    <sortCondition ref="A1:A47"/>
  </sortState>
  <tableColumns count="15">
    <tableColumn id="1" xr3:uid="{2F67EC08-88AF-44C7-95B5-D8A95EBD7FC5}" name="School District" dataDxfId="29" totalsRowDxfId="28"/>
    <tableColumn id="15" xr3:uid="{1A1D8298-7D79-4901-A363-F4CCAF146345}" name="ESD" dataDxfId="27" totalsRowDxfId="26"/>
    <tableColumn id="2" xr3:uid="{2574873A-8BF9-445F-88C8-0FAE7922F6A2}" name="Final Awarded " totalsRowFunction="sum" dataDxfId="25" totalsRowDxfId="24" dataCellStyle="Normal"/>
    <tableColumn id="3" xr3:uid="{AFC33CFE-A1D5-4005-9624-46AB29E0F912}" name="Salaries &amp; Benefits" dataDxfId="23" totalsRowDxfId="22"/>
    <tableColumn id="4" xr3:uid="{D6A02066-70B8-4D9F-9CBE-00614A014E67}" name="PD &amp; Professional Certs" dataDxfId="21" totalsRowDxfId="20"/>
    <tableColumn id="5" xr3:uid="{5B7CC50D-4BD3-4B11-9423-F51C8CE0BC5C}" name="Supplies &amp; Instructional Resources" dataDxfId="19" totalsRowDxfId="18"/>
    <tableColumn id="6" xr3:uid="{C67DF71D-FA9A-4DE9-A738-92E6905E8DFA}" name="1:1 Initiatives" dataDxfId="17" totalsRowDxfId="16"/>
    <tableColumn id="7" xr3:uid="{776D19C1-26DC-4C44-9EB0-675D05ED51F0}" name="Hotspots &amp; infastruture" dataDxfId="15" totalsRowDxfId="14"/>
    <tableColumn id="8" xr3:uid="{725E1CE9-AC0A-41DB-A635-FD0696CC303F}" name="Inclusionary Tech" dataDxfId="13" totalsRowDxfId="12"/>
    <tableColumn id="9" xr3:uid="{F7AADC63-899D-4BBB-B1C7-AE99D9479C0C}" name="Adaptive Tech" dataDxfId="11" totalsRowDxfId="10"/>
    <tableColumn id="10" xr3:uid="{FAA7DE56-5E68-4BCE-BAF7-532C31D75E0B}" name="Purchased Services" dataDxfId="9" totalsRowDxfId="8"/>
    <tableColumn id="11" xr3:uid="{8F8F56DF-E03D-4E9E-9DB5-167F0B88672A}" name="Travel" dataDxfId="7" totalsRowDxfId="6"/>
    <tableColumn id="16" xr3:uid="{311A40B7-4E23-44B9-8E2D-8FF7F47EA43C}" name="Other" dataDxfId="5" totalsRowDxfId="4"/>
    <tableColumn id="12" xr3:uid="{7283DC28-0E4E-477B-B842-9F6306588EB4}" name="Indirects" dataDxfId="3" totalsRowDxfId="2"/>
    <tableColumn id="14" xr3:uid="{4A386A93-B75A-4611-94E8-CC48B63FBA45}" name="Estimated Budget Totals" totalsRowFunction="sum" dataDxfId="1" totalsRowDxfId="0">
      <calculatedColumnFormula>SUM(D2:N2)</calculatedColumnFormula>
    </tableColumn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D5761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695EC-D242-49F8-8DD6-59CE37665A3B}">
  <sheetPr codeName="Sheet1"/>
  <dimension ref="A1:O56"/>
  <sheetViews>
    <sheetView tabSelected="1" workbookViewId="0">
      <pane ySplit="1" topLeftCell="A2" activePane="bottomLeft" state="frozen"/>
      <selection pane="bottomLeft" activeCell="D49" sqref="D49:O49"/>
    </sheetView>
  </sheetViews>
  <sheetFormatPr defaultRowHeight="16.5" x14ac:dyDescent="0.3"/>
  <cols>
    <col min="1" max="1" width="38.7109375" style="5" customWidth="1"/>
    <col min="2" max="2" width="13.28515625" style="6" customWidth="1"/>
    <col min="3" max="3" width="24.85546875" style="6" customWidth="1"/>
    <col min="4" max="4" width="16.85546875" style="6" customWidth="1"/>
    <col min="5" max="5" width="19.42578125" style="6" customWidth="1"/>
    <col min="6" max="6" width="24.5703125" style="6" customWidth="1"/>
    <col min="7" max="7" width="16.42578125" style="6" customWidth="1"/>
    <col min="8" max="8" width="14.42578125" style="6" customWidth="1"/>
    <col min="9" max="9" width="13.140625" style="6" customWidth="1"/>
    <col min="10" max="10" width="12.5703125" style="6" customWidth="1"/>
    <col min="11" max="11" width="20" style="6" customWidth="1"/>
    <col min="12" max="13" width="9.28515625" style="6" bestFit="1" customWidth="1"/>
    <col min="14" max="14" width="9.42578125" style="6" bestFit="1" customWidth="1"/>
    <col min="15" max="15" width="17.7109375" style="6" customWidth="1"/>
    <col min="16" max="16384" width="9.140625" style="6"/>
  </cols>
  <sheetData>
    <row r="1" spans="1:15" s="4" customFormat="1" ht="49.5" x14ac:dyDescent="0.3">
      <c r="A1" s="1" t="s">
        <v>68</v>
      </c>
      <c r="B1" s="2" t="s">
        <v>0</v>
      </c>
      <c r="C1" s="2" t="s">
        <v>70</v>
      </c>
      <c r="D1" s="3" t="s">
        <v>11</v>
      </c>
      <c r="E1" s="3" t="s">
        <v>12</v>
      </c>
      <c r="F1" s="2" t="s">
        <v>13</v>
      </c>
      <c r="G1" s="2" t="s">
        <v>26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25</v>
      </c>
      <c r="N1" s="2" t="s">
        <v>21</v>
      </c>
      <c r="O1" s="2" t="s">
        <v>69</v>
      </c>
    </row>
    <row r="2" spans="1:15" x14ac:dyDescent="0.3">
      <c r="A2" s="5" t="s">
        <v>28</v>
      </c>
      <c r="B2" s="6" t="s">
        <v>6</v>
      </c>
      <c r="C2" s="7">
        <v>26506</v>
      </c>
      <c r="D2" s="7">
        <v>1000</v>
      </c>
      <c r="E2" s="7"/>
      <c r="F2" s="7"/>
      <c r="G2" s="7">
        <v>23772</v>
      </c>
      <c r="H2" s="7"/>
      <c r="I2" s="7"/>
      <c r="J2" s="7"/>
      <c r="K2" s="7"/>
      <c r="L2" s="7"/>
      <c r="M2" s="7"/>
      <c r="N2" s="7">
        <v>1734</v>
      </c>
      <c r="O2" s="7">
        <f t="shared" ref="O2:O22" si="0">SUM(D2:N2)</f>
        <v>26506</v>
      </c>
    </row>
    <row r="3" spans="1:15" x14ac:dyDescent="0.3">
      <c r="A3" s="5" t="s">
        <v>29</v>
      </c>
      <c r="B3" s="8" t="s">
        <v>10</v>
      </c>
      <c r="C3" s="7">
        <v>198065</v>
      </c>
      <c r="D3" s="7">
        <v>43000</v>
      </c>
      <c r="E3" s="7">
        <v>31500</v>
      </c>
      <c r="F3" s="7"/>
      <c r="G3" s="7">
        <v>100000</v>
      </c>
      <c r="H3" s="7">
        <v>4500</v>
      </c>
      <c r="I3" s="7">
        <v>10000</v>
      </c>
      <c r="J3" s="7"/>
      <c r="K3" s="7"/>
      <c r="L3" s="7"/>
      <c r="M3" s="7"/>
      <c r="N3" s="7">
        <v>9065</v>
      </c>
      <c r="O3" s="7">
        <f t="shared" si="0"/>
        <v>198065</v>
      </c>
    </row>
    <row r="4" spans="1:15" x14ac:dyDescent="0.3">
      <c r="A4" s="5" t="s">
        <v>20</v>
      </c>
      <c r="B4" s="8"/>
      <c r="C4" s="7">
        <v>150000</v>
      </c>
      <c r="D4" s="7"/>
      <c r="E4" s="7">
        <v>17000</v>
      </c>
      <c r="F4" s="7">
        <v>15000</v>
      </c>
      <c r="G4" s="7">
        <v>0</v>
      </c>
      <c r="H4" s="7">
        <v>3000</v>
      </c>
      <c r="I4" s="7">
        <v>15000</v>
      </c>
      <c r="J4" s="7">
        <v>60000</v>
      </c>
      <c r="K4" s="7">
        <v>25135</v>
      </c>
      <c r="L4" s="7"/>
      <c r="M4" s="7"/>
      <c r="N4" s="7">
        <v>14865</v>
      </c>
      <c r="O4" s="7">
        <f t="shared" si="0"/>
        <v>150000</v>
      </c>
    </row>
    <row r="5" spans="1:15" x14ac:dyDescent="0.3">
      <c r="A5" s="5" t="s">
        <v>1</v>
      </c>
      <c r="B5" s="6" t="s">
        <v>2</v>
      </c>
      <c r="C5" s="7">
        <v>84223</v>
      </c>
      <c r="D5" s="7"/>
      <c r="E5" s="7"/>
      <c r="F5" s="7"/>
      <c r="G5" s="7">
        <v>25881</v>
      </c>
      <c r="H5" s="7"/>
      <c r="I5" s="7">
        <v>52832</v>
      </c>
      <c r="J5" s="7"/>
      <c r="K5" s="7"/>
      <c r="L5" s="7"/>
      <c r="M5" s="7"/>
      <c r="N5" s="7">
        <v>5509</v>
      </c>
      <c r="O5" s="7">
        <f t="shared" si="0"/>
        <v>84222</v>
      </c>
    </row>
    <row r="6" spans="1:15" x14ac:dyDescent="0.3">
      <c r="A6" s="5" t="s">
        <v>30</v>
      </c>
      <c r="B6" s="8" t="s">
        <v>10</v>
      </c>
      <c r="C6" s="7">
        <v>6682</v>
      </c>
      <c r="D6" s="7"/>
      <c r="E6" s="7"/>
      <c r="F6" s="7"/>
      <c r="G6" s="7">
        <v>5397</v>
      </c>
      <c r="H6" s="7"/>
      <c r="I6" s="7"/>
      <c r="J6" s="7"/>
      <c r="K6" s="7">
        <v>6090</v>
      </c>
      <c r="L6" s="7"/>
      <c r="M6" s="7"/>
      <c r="N6" s="7"/>
      <c r="O6" s="7">
        <f t="shared" si="0"/>
        <v>11487</v>
      </c>
    </row>
    <row r="7" spans="1:15" x14ac:dyDescent="0.3">
      <c r="A7" s="5" t="s">
        <v>31</v>
      </c>
      <c r="B7" s="8" t="s">
        <v>2</v>
      </c>
      <c r="C7" s="7">
        <v>217300</v>
      </c>
      <c r="D7" s="7"/>
      <c r="E7" s="7"/>
      <c r="F7" s="7"/>
      <c r="G7" s="7">
        <v>152000</v>
      </c>
      <c r="H7" s="7"/>
      <c r="I7" s="7"/>
      <c r="J7" s="7">
        <v>65300</v>
      </c>
      <c r="K7" s="7"/>
      <c r="L7" s="7"/>
      <c r="M7" s="7"/>
      <c r="N7" s="7"/>
      <c r="O7" s="7">
        <f t="shared" si="0"/>
        <v>217300</v>
      </c>
    </row>
    <row r="8" spans="1:15" x14ac:dyDescent="0.3">
      <c r="A8" s="5" t="s">
        <v>32</v>
      </c>
      <c r="B8" s="8" t="s">
        <v>3</v>
      </c>
      <c r="C8" s="7">
        <v>123956</v>
      </c>
      <c r="D8" s="7">
        <v>8000</v>
      </c>
      <c r="E8" s="7">
        <v>1000</v>
      </c>
      <c r="F8" s="7">
        <v>5000</v>
      </c>
      <c r="G8" s="7">
        <v>45000</v>
      </c>
      <c r="H8" s="7">
        <v>10000</v>
      </c>
      <c r="I8" s="7">
        <v>4000</v>
      </c>
      <c r="J8" s="7">
        <v>4000</v>
      </c>
      <c r="K8" s="7">
        <v>34000</v>
      </c>
      <c r="L8" s="7"/>
      <c r="M8" s="7">
        <v>3847</v>
      </c>
      <c r="N8" s="7">
        <v>8109</v>
      </c>
      <c r="O8" s="7">
        <f t="shared" si="0"/>
        <v>122956</v>
      </c>
    </row>
    <row r="9" spans="1:15" x14ac:dyDescent="0.3">
      <c r="A9" s="5" t="s">
        <v>33</v>
      </c>
      <c r="B9" s="8" t="s">
        <v>9</v>
      </c>
      <c r="C9" s="7">
        <v>110000</v>
      </c>
      <c r="D9" s="7">
        <v>13804</v>
      </c>
      <c r="E9" s="7">
        <v>4000</v>
      </c>
      <c r="F9" s="7"/>
      <c r="G9" s="7"/>
      <c r="H9" s="7"/>
      <c r="I9" s="7">
        <v>85000</v>
      </c>
      <c r="J9" s="7"/>
      <c r="K9" s="7"/>
      <c r="L9" s="7"/>
      <c r="M9" s="7"/>
      <c r="N9" s="7">
        <v>7196</v>
      </c>
      <c r="O9" s="7">
        <f t="shared" si="0"/>
        <v>110000</v>
      </c>
    </row>
    <row r="10" spans="1:15" x14ac:dyDescent="0.3">
      <c r="A10" s="5" t="s">
        <v>34</v>
      </c>
      <c r="B10" s="8" t="s">
        <v>7</v>
      </c>
      <c r="C10" s="7">
        <v>264691</v>
      </c>
      <c r="D10" s="7"/>
      <c r="E10" s="7"/>
      <c r="F10" s="7"/>
      <c r="G10" s="7">
        <v>247375</v>
      </c>
      <c r="H10" s="7"/>
      <c r="I10" s="7"/>
      <c r="J10" s="7"/>
      <c r="K10" s="7"/>
      <c r="L10" s="7"/>
      <c r="M10" s="7"/>
      <c r="N10" s="7">
        <v>17316</v>
      </c>
      <c r="O10" s="7">
        <f t="shared" si="0"/>
        <v>264691</v>
      </c>
    </row>
    <row r="11" spans="1:15" x14ac:dyDescent="0.3">
      <c r="A11" s="5" t="s">
        <v>35</v>
      </c>
      <c r="B11" s="8" t="s">
        <v>10</v>
      </c>
      <c r="C11" s="7">
        <v>859692</v>
      </c>
      <c r="D11" s="7"/>
      <c r="E11" s="7">
        <v>17814</v>
      </c>
      <c r="F11" s="7">
        <v>10000</v>
      </c>
      <c r="G11" s="7">
        <v>352000</v>
      </c>
      <c r="H11" s="7"/>
      <c r="I11" s="7">
        <v>423637</v>
      </c>
      <c r="J11" s="7"/>
      <c r="K11" s="7"/>
      <c r="L11" s="7"/>
      <c r="M11" s="7"/>
      <c r="N11" s="7">
        <v>56257</v>
      </c>
      <c r="O11" s="7">
        <f t="shared" si="0"/>
        <v>859708</v>
      </c>
    </row>
    <row r="12" spans="1:15" x14ac:dyDescent="0.3">
      <c r="A12" s="5" t="s">
        <v>36</v>
      </c>
      <c r="B12" s="6" t="s">
        <v>2</v>
      </c>
      <c r="C12" s="7">
        <v>111869</v>
      </c>
      <c r="D12" s="7">
        <v>10000</v>
      </c>
      <c r="E12" s="7"/>
      <c r="F12" s="7">
        <v>22000</v>
      </c>
      <c r="G12" s="7"/>
      <c r="H12" s="7">
        <v>6300</v>
      </c>
      <c r="I12" s="7">
        <v>20000</v>
      </c>
      <c r="J12" s="7">
        <v>42100</v>
      </c>
      <c r="K12" s="7">
        <v>5800</v>
      </c>
      <c r="L12" s="7"/>
      <c r="M12" s="7"/>
      <c r="N12" s="7">
        <v>7434</v>
      </c>
      <c r="O12" s="7">
        <f t="shared" si="0"/>
        <v>113634</v>
      </c>
    </row>
    <row r="13" spans="1:15" x14ac:dyDescent="0.3">
      <c r="A13" s="5" t="s">
        <v>37</v>
      </c>
      <c r="B13" s="8" t="s">
        <v>3</v>
      </c>
      <c r="C13" s="7">
        <v>171156</v>
      </c>
      <c r="D13" s="7">
        <v>4180</v>
      </c>
      <c r="E13" s="7"/>
      <c r="F13" s="7"/>
      <c r="G13" s="7"/>
      <c r="H13" s="7">
        <v>25000</v>
      </c>
      <c r="I13" s="7">
        <v>81033</v>
      </c>
      <c r="J13" s="7">
        <v>70506</v>
      </c>
      <c r="K13" s="7"/>
      <c r="L13" s="7"/>
      <c r="M13" s="7"/>
      <c r="N13" s="7">
        <v>11971</v>
      </c>
      <c r="O13" s="7">
        <f t="shared" si="0"/>
        <v>192690</v>
      </c>
    </row>
    <row r="14" spans="1:15" ht="15" customHeight="1" x14ac:dyDescent="0.3">
      <c r="A14" s="5" t="s">
        <v>38</v>
      </c>
      <c r="B14" s="8" t="s">
        <v>10</v>
      </c>
      <c r="C14" s="7">
        <v>403623</v>
      </c>
      <c r="D14" s="7"/>
      <c r="E14" s="7">
        <v>11798</v>
      </c>
      <c r="F14" s="7"/>
      <c r="G14" s="7">
        <v>96036</v>
      </c>
      <c r="H14" s="7">
        <v>15600</v>
      </c>
      <c r="I14" s="7">
        <v>236858</v>
      </c>
      <c r="J14" s="7">
        <v>10326</v>
      </c>
      <c r="K14" s="7">
        <v>6600</v>
      </c>
      <c r="L14" s="7"/>
      <c r="M14" s="7"/>
      <c r="N14" s="7">
        <v>26405</v>
      </c>
      <c r="O14" s="7">
        <f t="shared" si="0"/>
        <v>403623</v>
      </c>
    </row>
    <row r="15" spans="1:15" x14ac:dyDescent="0.3">
      <c r="A15" s="5" t="s">
        <v>39</v>
      </c>
      <c r="B15" s="6" t="s">
        <v>4</v>
      </c>
      <c r="C15" s="7">
        <v>351875</v>
      </c>
      <c r="D15" s="7">
        <v>1100</v>
      </c>
      <c r="E15" s="7"/>
      <c r="F15" s="7">
        <v>1313</v>
      </c>
      <c r="G15" s="7">
        <v>206462</v>
      </c>
      <c r="H15" s="7">
        <v>61443</v>
      </c>
      <c r="I15" s="7">
        <v>47010</v>
      </c>
      <c r="J15" s="7">
        <v>11528</v>
      </c>
      <c r="K15" s="7"/>
      <c r="L15" s="7"/>
      <c r="M15" s="7"/>
      <c r="N15" s="7">
        <v>23019</v>
      </c>
      <c r="O15" s="7">
        <f t="shared" si="0"/>
        <v>351875</v>
      </c>
    </row>
    <row r="16" spans="1:15" x14ac:dyDescent="0.3">
      <c r="A16" s="5" t="s">
        <v>40</v>
      </c>
      <c r="B16" s="6" t="s">
        <v>5</v>
      </c>
      <c r="C16" s="7">
        <v>433004</v>
      </c>
      <c r="D16" s="7"/>
      <c r="E16" s="7"/>
      <c r="F16" s="7"/>
      <c r="G16" s="7">
        <v>57423</v>
      </c>
      <c r="H16" s="7"/>
      <c r="I16" s="7">
        <v>375581</v>
      </c>
      <c r="J16" s="7"/>
      <c r="K16" s="7"/>
      <c r="L16" s="7"/>
      <c r="M16" s="7"/>
      <c r="N16" s="7"/>
      <c r="O16" s="7">
        <f t="shared" si="0"/>
        <v>433004</v>
      </c>
    </row>
    <row r="17" spans="1:15" x14ac:dyDescent="0.3">
      <c r="A17" s="5" t="s">
        <v>41</v>
      </c>
      <c r="B17" s="8" t="s">
        <v>4</v>
      </c>
      <c r="C17" s="7">
        <v>74410</v>
      </c>
      <c r="D17" s="7">
        <v>7000</v>
      </c>
      <c r="E17" s="7"/>
      <c r="F17" s="7"/>
      <c r="G17" s="7"/>
      <c r="H17" s="7"/>
      <c r="I17" s="7"/>
      <c r="J17" s="7">
        <v>67410</v>
      </c>
      <c r="K17" s="7"/>
      <c r="L17" s="7"/>
      <c r="M17" s="7"/>
      <c r="N17" s="7"/>
      <c r="O17" s="7">
        <f t="shared" si="0"/>
        <v>74410</v>
      </c>
    </row>
    <row r="18" spans="1:15" x14ac:dyDescent="0.3">
      <c r="A18" s="5" t="s">
        <v>42</v>
      </c>
      <c r="B18" s="6" t="s">
        <v>3</v>
      </c>
      <c r="C18" s="7">
        <v>289600</v>
      </c>
      <c r="D18" s="7"/>
      <c r="E18" s="7">
        <v>10000</v>
      </c>
      <c r="F18" s="7">
        <v>20000</v>
      </c>
      <c r="G18" s="7">
        <v>135000</v>
      </c>
      <c r="H18" s="7"/>
      <c r="I18" s="7">
        <v>122000</v>
      </c>
      <c r="J18" s="7"/>
      <c r="K18" s="7"/>
      <c r="L18" s="7"/>
      <c r="M18" s="7"/>
      <c r="N18" s="7">
        <v>2600</v>
      </c>
      <c r="O18" s="7">
        <f t="shared" si="0"/>
        <v>289600</v>
      </c>
    </row>
    <row r="19" spans="1:15" x14ac:dyDescent="0.3">
      <c r="A19" s="5" t="s">
        <v>43</v>
      </c>
      <c r="B19" s="6" t="s">
        <v>10</v>
      </c>
      <c r="C19" s="7">
        <v>148031</v>
      </c>
      <c r="D19" s="7"/>
      <c r="E19" s="7"/>
      <c r="F19" s="7"/>
      <c r="G19" s="7">
        <v>120435</v>
      </c>
      <c r="H19" s="7">
        <v>15034</v>
      </c>
      <c r="I19" s="7"/>
      <c r="J19" s="7">
        <v>2878</v>
      </c>
      <c r="K19" s="7"/>
      <c r="L19" s="7"/>
      <c r="M19" s="7"/>
      <c r="N19" s="7">
        <v>9684</v>
      </c>
      <c r="O19" s="7">
        <f t="shared" si="0"/>
        <v>148031</v>
      </c>
    </row>
    <row r="20" spans="1:15" x14ac:dyDescent="0.3">
      <c r="A20" s="5" t="s">
        <v>44</v>
      </c>
      <c r="B20" s="8" t="s">
        <v>2</v>
      </c>
      <c r="C20" s="7">
        <v>34624</v>
      </c>
      <c r="D20" s="7"/>
      <c r="E20" s="7"/>
      <c r="F20" s="7"/>
      <c r="G20" s="7"/>
      <c r="H20" s="7"/>
      <c r="I20" s="7"/>
      <c r="J20" s="7">
        <v>32359</v>
      </c>
      <c r="K20" s="7"/>
      <c r="L20" s="7"/>
      <c r="M20" s="7"/>
      <c r="N20" s="7">
        <v>2265</v>
      </c>
      <c r="O20" s="7">
        <f t="shared" si="0"/>
        <v>34624</v>
      </c>
    </row>
    <row r="21" spans="1:15" ht="15" customHeight="1" x14ac:dyDescent="0.3">
      <c r="A21" s="5" t="s">
        <v>45</v>
      </c>
      <c r="B21" s="8" t="s">
        <v>10</v>
      </c>
      <c r="C21" s="7">
        <v>314901</v>
      </c>
      <c r="D21" s="7"/>
      <c r="E21" s="7"/>
      <c r="F21" s="7"/>
      <c r="G21" s="7">
        <v>294300</v>
      </c>
      <c r="H21" s="7"/>
      <c r="I21" s="7"/>
      <c r="J21" s="7"/>
      <c r="K21" s="7"/>
      <c r="L21" s="7"/>
      <c r="M21" s="7"/>
      <c r="N21" s="7">
        <v>20601</v>
      </c>
      <c r="O21" s="7">
        <f t="shared" si="0"/>
        <v>314901</v>
      </c>
    </row>
    <row r="22" spans="1:15" ht="15" customHeight="1" x14ac:dyDescent="0.3">
      <c r="A22" s="5" t="s">
        <v>46</v>
      </c>
      <c r="B22" s="8" t="s">
        <v>9</v>
      </c>
      <c r="C22" s="7">
        <v>38943</v>
      </c>
      <c r="D22" s="7">
        <v>6000</v>
      </c>
      <c r="E22" s="7"/>
      <c r="F22" s="7"/>
      <c r="G22" s="7">
        <v>32943</v>
      </c>
      <c r="H22" s="7"/>
      <c r="I22" s="7"/>
      <c r="J22" s="7"/>
      <c r="K22" s="7"/>
      <c r="L22" s="7"/>
      <c r="M22" s="7"/>
      <c r="N22" s="7"/>
      <c r="O22" s="7">
        <f t="shared" si="0"/>
        <v>38943</v>
      </c>
    </row>
    <row r="23" spans="1:15" ht="15" customHeight="1" x14ac:dyDescent="0.3">
      <c r="A23" s="5" t="s">
        <v>47</v>
      </c>
      <c r="B23" s="8" t="s">
        <v>10</v>
      </c>
      <c r="C23" s="7">
        <v>1051782</v>
      </c>
      <c r="D23" s="7"/>
      <c r="E23" s="7"/>
      <c r="F23" s="7">
        <v>152628</v>
      </c>
      <c r="G23" s="7">
        <v>830346</v>
      </c>
      <c r="H23" s="7"/>
      <c r="I23" s="7"/>
      <c r="J23" s="7"/>
      <c r="K23" s="7"/>
      <c r="L23" s="7"/>
      <c r="M23" s="7"/>
      <c r="N23" s="7">
        <v>68808</v>
      </c>
      <c r="O23" s="7">
        <f t="shared" ref="O23:O47" si="1">SUM(D23:N23)</f>
        <v>1051782</v>
      </c>
    </row>
    <row r="24" spans="1:15" x14ac:dyDescent="0.3">
      <c r="A24" s="5" t="s">
        <v>48</v>
      </c>
      <c r="B24" s="8" t="s">
        <v>2</v>
      </c>
      <c r="C24" s="7">
        <v>160000</v>
      </c>
      <c r="D24" s="7"/>
      <c r="E24" s="7"/>
      <c r="F24" s="7"/>
      <c r="G24" s="7">
        <v>153000</v>
      </c>
      <c r="H24" s="7"/>
      <c r="I24" s="7"/>
      <c r="J24" s="7"/>
      <c r="K24" s="7"/>
      <c r="L24" s="7"/>
      <c r="M24" s="7"/>
      <c r="N24" s="7">
        <v>7000</v>
      </c>
      <c r="O24" s="7">
        <f t="shared" si="1"/>
        <v>160000</v>
      </c>
    </row>
    <row r="25" spans="1:15" x14ac:dyDescent="0.3">
      <c r="A25" s="5" t="s">
        <v>49</v>
      </c>
      <c r="B25" s="6" t="s">
        <v>5</v>
      </c>
      <c r="C25" s="7">
        <v>577315</v>
      </c>
      <c r="D25" s="7"/>
      <c r="E25" s="7"/>
      <c r="F25" s="7"/>
      <c r="G25" s="7">
        <v>474366</v>
      </c>
      <c r="H25" s="7"/>
      <c r="I25" s="7">
        <v>45000</v>
      </c>
      <c r="J25" s="7"/>
      <c r="K25" s="7">
        <v>22500</v>
      </c>
      <c r="L25" s="7"/>
      <c r="M25" s="7"/>
      <c r="N25" s="7">
        <v>35449</v>
      </c>
      <c r="O25" s="7">
        <f t="shared" si="1"/>
        <v>577315</v>
      </c>
    </row>
    <row r="26" spans="1:15" x14ac:dyDescent="0.3">
      <c r="A26" s="5" t="s">
        <v>50</v>
      </c>
      <c r="B26" s="6" t="s">
        <v>9</v>
      </c>
      <c r="C26" s="7">
        <v>30000</v>
      </c>
      <c r="D26" s="7">
        <v>4394</v>
      </c>
      <c r="E26" s="7"/>
      <c r="F26" s="7"/>
      <c r="G26" s="7">
        <v>23644</v>
      </c>
      <c r="H26" s="7"/>
      <c r="I26" s="7"/>
      <c r="J26" s="7"/>
      <c r="K26" s="7"/>
      <c r="L26" s="7"/>
      <c r="M26" s="7"/>
      <c r="N26" s="7">
        <v>1962</v>
      </c>
      <c r="O26" s="7">
        <f t="shared" si="1"/>
        <v>30000</v>
      </c>
    </row>
    <row r="27" spans="1:15" x14ac:dyDescent="0.3">
      <c r="A27" s="5" t="s">
        <v>51</v>
      </c>
      <c r="B27" s="8" t="s">
        <v>2</v>
      </c>
      <c r="C27" s="7">
        <v>19014</v>
      </c>
      <c r="D27" s="7">
        <v>7000</v>
      </c>
      <c r="E27" s="7">
        <v>500</v>
      </c>
      <c r="F27" s="7"/>
      <c r="G27" s="7">
        <v>7000</v>
      </c>
      <c r="H27" s="7"/>
      <c r="I27" s="7">
        <v>3347</v>
      </c>
      <c r="J27" s="7"/>
      <c r="K27" s="7"/>
      <c r="L27" s="7"/>
      <c r="M27" s="7"/>
      <c r="N27" s="7">
        <v>1167</v>
      </c>
      <c r="O27" s="7">
        <f t="shared" si="1"/>
        <v>19014</v>
      </c>
    </row>
    <row r="28" spans="1:15" x14ac:dyDescent="0.3">
      <c r="A28" s="5" t="s">
        <v>52</v>
      </c>
      <c r="B28" s="8" t="s">
        <v>10</v>
      </c>
      <c r="C28" s="7">
        <v>362110</v>
      </c>
      <c r="D28" s="7"/>
      <c r="E28" s="7"/>
      <c r="F28" s="7"/>
      <c r="G28" s="7"/>
      <c r="H28" s="7"/>
      <c r="I28" s="7">
        <v>338421</v>
      </c>
      <c r="J28" s="7"/>
      <c r="K28" s="7"/>
      <c r="L28" s="7"/>
      <c r="M28" s="7"/>
      <c r="N28" s="7">
        <v>23689</v>
      </c>
      <c r="O28" s="7">
        <f t="shared" si="1"/>
        <v>362110</v>
      </c>
    </row>
    <row r="29" spans="1:15" x14ac:dyDescent="0.3">
      <c r="A29" s="5" t="s">
        <v>22</v>
      </c>
      <c r="B29" s="8"/>
      <c r="C29" s="7">
        <v>180375</v>
      </c>
      <c r="D29" s="7"/>
      <c r="E29" s="7"/>
      <c r="F29" s="7"/>
      <c r="G29" s="7">
        <v>152000</v>
      </c>
      <c r="H29" s="7"/>
      <c r="I29" s="7">
        <v>10500</v>
      </c>
      <c r="J29" s="7"/>
      <c r="K29" s="7"/>
      <c r="L29" s="7"/>
      <c r="M29" s="7"/>
      <c r="N29" s="7">
        <v>17875</v>
      </c>
      <c r="O29" s="7">
        <f t="shared" si="1"/>
        <v>180375</v>
      </c>
    </row>
    <row r="30" spans="1:15" x14ac:dyDescent="0.3">
      <c r="A30" s="5" t="s">
        <v>53</v>
      </c>
      <c r="B30" s="6" t="s">
        <v>6</v>
      </c>
      <c r="C30" s="7">
        <v>74899</v>
      </c>
      <c r="D30" s="7"/>
      <c r="E30" s="7"/>
      <c r="F30" s="7"/>
      <c r="G30" s="7"/>
      <c r="H30" s="7"/>
      <c r="I30" s="7">
        <v>10000</v>
      </c>
      <c r="J30" s="7">
        <v>60000</v>
      </c>
      <c r="K30" s="7"/>
      <c r="L30" s="7"/>
      <c r="M30" s="7"/>
      <c r="N30" s="7">
        <v>4579</v>
      </c>
      <c r="O30" s="7">
        <f t="shared" si="1"/>
        <v>74579</v>
      </c>
    </row>
    <row r="31" spans="1:15" x14ac:dyDescent="0.3">
      <c r="A31" s="5" t="s">
        <v>65</v>
      </c>
      <c r="B31" s="8" t="s">
        <v>5</v>
      </c>
      <c r="C31" s="7">
        <v>117000</v>
      </c>
      <c r="D31" s="7"/>
      <c r="E31" s="7">
        <v>10000</v>
      </c>
      <c r="F31" s="7"/>
      <c r="G31" s="7"/>
      <c r="H31" s="7"/>
      <c r="I31" s="7">
        <f>66000-6654</f>
        <v>59346</v>
      </c>
      <c r="J31" s="7">
        <v>30000</v>
      </c>
      <c r="K31" s="7">
        <v>10000</v>
      </c>
      <c r="L31" s="7"/>
      <c r="M31" s="7"/>
      <c r="N31" s="7">
        <v>7654</v>
      </c>
      <c r="O31" s="7">
        <f t="shared" si="1"/>
        <v>117000</v>
      </c>
    </row>
    <row r="32" spans="1:15" x14ac:dyDescent="0.3">
      <c r="A32" s="5" t="s">
        <v>54</v>
      </c>
      <c r="B32" s="8" t="s">
        <v>2</v>
      </c>
      <c r="C32" s="7">
        <v>78734</v>
      </c>
      <c r="D32" s="7"/>
      <c r="E32" s="7"/>
      <c r="F32" s="7"/>
      <c r="G32" s="7">
        <v>63000</v>
      </c>
      <c r="H32" s="7">
        <v>10584</v>
      </c>
      <c r="I32" s="7"/>
      <c r="J32" s="7"/>
      <c r="K32" s="7"/>
      <c r="L32" s="7"/>
      <c r="M32" s="7"/>
      <c r="N32" s="7">
        <v>5150</v>
      </c>
      <c r="O32" s="7">
        <f t="shared" si="1"/>
        <v>78734</v>
      </c>
    </row>
    <row r="33" spans="1:15" x14ac:dyDescent="0.3">
      <c r="A33" s="5" t="s">
        <v>23</v>
      </c>
      <c r="B33" s="8"/>
      <c r="C33" s="7">
        <v>174199</v>
      </c>
      <c r="D33" s="7">
        <v>0</v>
      </c>
      <c r="E33" s="7">
        <v>20000</v>
      </c>
      <c r="F33" s="7">
        <v>7500</v>
      </c>
      <c r="G33" s="7">
        <v>61653</v>
      </c>
      <c r="H33" s="7"/>
      <c r="I33" s="7">
        <v>46780</v>
      </c>
      <c r="J33" s="7">
        <v>21000</v>
      </c>
      <c r="K33" s="7"/>
      <c r="L33" s="7"/>
      <c r="M33" s="7"/>
      <c r="N33" s="7">
        <v>17263</v>
      </c>
      <c r="O33" s="7">
        <f t="shared" si="1"/>
        <v>174196</v>
      </c>
    </row>
    <row r="34" spans="1:15" x14ac:dyDescent="0.3">
      <c r="A34" s="5" t="s">
        <v>55</v>
      </c>
      <c r="B34" s="8" t="s">
        <v>9</v>
      </c>
      <c r="C34" s="7">
        <v>339760</v>
      </c>
      <c r="D34" s="7">
        <v>40000</v>
      </c>
      <c r="E34" s="7">
        <v>11000</v>
      </c>
      <c r="F34" s="7">
        <v>61389</v>
      </c>
      <c r="G34" s="7">
        <v>156173</v>
      </c>
      <c r="H34" s="7"/>
      <c r="I34" s="7">
        <v>36385</v>
      </c>
      <c r="J34" s="7">
        <v>6399</v>
      </c>
      <c r="K34" s="7">
        <v>4596</v>
      </c>
      <c r="L34" s="7"/>
      <c r="M34" s="7"/>
      <c r="N34" s="7">
        <v>22116</v>
      </c>
      <c r="O34" s="7">
        <f t="shared" si="1"/>
        <v>338058</v>
      </c>
    </row>
    <row r="35" spans="1:15" x14ac:dyDescent="0.3">
      <c r="A35" s="5" t="s">
        <v>24</v>
      </c>
      <c r="C35" s="7">
        <v>21600</v>
      </c>
      <c r="D35" s="7"/>
      <c r="E35" s="7"/>
      <c r="F35" s="7">
        <v>7460</v>
      </c>
      <c r="G35" s="7">
        <v>12000</v>
      </c>
      <c r="H35" s="7"/>
      <c r="I35" s="7"/>
      <c r="J35" s="7"/>
      <c r="K35" s="7"/>
      <c r="L35" s="7"/>
      <c r="M35" s="7"/>
      <c r="N35" s="7">
        <v>2140</v>
      </c>
      <c r="O35" s="7">
        <f t="shared" si="1"/>
        <v>21600</v>
      </c>
    </row>
    <row r="36" spans="1:15" x14ac:dyDescent="0.3">
      <c r="A36" s="5" t="s">
        <v>56</v>
      </c>
      <c r="B36" s="8" t="s">
        <v>8</v>
      </c>
      <c r="C36" s="7">
        <v>158771</v>
      </c>
      <c r="D36" s="7"/>
      <c r="E36" s="7"/>
      <c r="F36" s="7"/>
      <c r="G36" s="7"/>
      <c r="H36" s="7"/>
      <c r="I36" s="7">
        <v>86852</v>
      </c>
      <c r="J36" s="7"/>
      <c r="K36" s="7">
        <v>61533</v>
      </c>
      <c r="L36" s="7"/>
      <c r="M36" s="7"/>
      <c r="N36" s="7">
        <v>10386</v>
      </c>
      <c r="O36" s="7">
        <f t="shared" si="1"/>
        <v>158771</v>
      </c>
    </row>
    <row r="37" spans="1:15" x14ac:dyDescent="0.3">
      <c r="A37" s="5" t="s">
        <v>57</v>
      </c>
      <c r="B37" s="8" t="s">
        <v>5</v>
      </c>
      <c r="C37" s="7">
        <v>242077</v>
      </c>
      <c r="D37" s="7"/>
      <c r="E37" s="7"/>
      <c r="F37" s="7"/>
      <c r="G37" s="7">
        <v>184000</v>
      </c>
      <c r="H37" s="7"/>
      <c r="I37" s="7"/>
      <c r="J37" s="7"/>
      <c r="K37" s="7">
        <v>42240</v>
      </c>
      <c r="L37" s="7"/>
      <c r="M37" s="7"/>
      <c r="N37" s="7">
        <v>15837</v>
      </c>
      <c r="O37" s="7">
        <f t="shared" si="1"/>
        <v>242077</v>
      </c>
    </row>
    <row r="38" spans="1:15" x14ac:dyDescent="0.3">
      <c r="A38" s="5" t="s">
        <v>58</v>
      </c>
      <c r="B38" s="8" t="s">
        <v>10</v>
      </c>
      <c r="C38" s="7">
        <v>24173</v>
      </c>
      <c r="D38" s="7"/>
      <c r="E38" s="7"/>
      <c r="F38" s="7"/>
      <c r="G38" s="7">
        <v>16209</v>
      </c>
      <c r="H38" s="7"/>
      <c r="I38" s="7"/>
      <c r="J38" s="7">
        <v>6383</v>
      </c>
      <c r="K38" s="7"/>
      <c r="L38" s="7"/>
      <c r="M38" s="7"/>
      <c r="N38" s="7">
        <v>1581</v>
      </c>
      <c r="O38" s="7">
        <f t="shared" si="1"/>
        <v>24173</v>
      </c>
    </row>
    <row r="39" spans="1:15" x14ac:dyDescent="0.3">
      <c r="A39" s="5" t="s">
        <v>59</v>
      </c>
      <c r="B39" s="6" t="s">
        <v>2</v>
      </c>
      <c r="C39" s="7">
        <v>25947</v>
      </c>
      <c r="D39" s="7"/>
      <c r="E39" s="7"/>
      <c r="F39" s="7"/>
      <c r="G39" s="7">
        <v>24250</v>
      </c>
      <c r="H39" s="7"/>
      <c r="I39" s="7"/>
      <c r="J39" s="7"/>
      <c r="K39" s="7"/>
      <c r="L39" s="7"/>
      <c r="M39" s="7"/>
      <c r="N39" s="7"/>
      <c r="O39" s="7">
        <f t="shared" si="1"/>
        <v>24250</v>
      </c>
    </row>
    <row r="40" spans="1:15" x14ac:dyDescent="0.3">
      <c r="A40" s="5" t="s">
        <v>60</v>
      </c>
      <c r="B40" s="6" t="s">
        <v>5</v>
      </c>
      <c r="C40" s="7">
        <v>418086</v>
      </c>
      <c r="D40" s="7">
        <v>72840</v>
      </c>
      <c r="E40" s="9">
        <v>2576</v>
      </c>
      <c r="F40" s="7"/>
      <c r="G40" s="7">
        <v>165069</v>
      </c>
      <c r="H40" s="7"/>
      <c r="I40" s="7">
        <v>155002</v>
      </c>
      <c r="J40" s="7"/>
      <c r="K40" s="7"/>
      <c r="L40" s="7"/>
      <c r="M40" s="7"/>
      <c r="N40" s="7">
        <v>22559</v>
      </c>
      <c r="O40" s="7">
        <f t="shared" si="1"/>
        <v>418046</v>
      </c>
    </row>
    <row r="41" spans="1:15" x14ac:dyDescent="0.3">
      <c r="A41" s="5" t="s">
        <v>61</v>
      </c>
      <c r="B41" s="8" t="s">
        <v>9</v>
      </c>
      <c r="C41" s="7">
        <v>110740</v>
      </c>
      <c r="D41" s="7">
        <v>15370</v>
      </c>
      <c r="E41" s="7"/>
      <c r="F41" s="7"/>
      <c r="G41" s="7">
        <v>88125</v>
      </c>
      <c r="H41" s="7"/>
      <c r="I41" s="7"/>
      <c r="J41" s="7"/>
      <c r="K41" s="7"/>
      <c r="L41" s="7"/>
      <c r="M41" s="7"/>
      <c r="N41" s="7">
        <v>7245</v>
      </c>
      <c r="O41" s="7">
        <f t="shared" si="1"/>
        <v>110740</v>
      </c>
    </row>
    <row r="42" spans="1:15" x14ac:dyDescent="0.3">
      <c r="A42" s="5" t="s">
        <v>62</v>
      </c>
      <c r="B42" s="6" t="s">
        <v>5</v>
      </c>
      <c r="C42" s="7">
        <v>13000</v>
      </c>
      <c r="D42" s="7"/>
      <c r="E42" s="7">
        <v>5000</v>
      </c>
      <c r="F42" s="7"/>
      <c r="G42" s="7">
        <v>8000</v>
      </c>
      <c r="H42" s="7"/>
      <c r="I42" s="7"/>
      <c r="J42" s="7"/>
      <c r="K42" s="7"/>
      <c r="L42" s="7"/>
      <c r="M42" s="7"/>
      <c r="N42" s="7"/>
      <c r="O42" s="7">
        <f t="shared" si="1"/>
        <v>13000</v>
      </c>
    </row>
    <row r="43" spans="1:15" x14ac:dyDescent="0.3">
      <c r="A43" s="5" t="s">
        <v>63</v>
      </c>
      <c r="B43" s="8" t="s">
        <v>4</v>
      </c>
      <c r="C43" s="7">
        <v>73653</v>
      </c>
      <c r="D43" s="7"/>
      <c r="E43" s="7"/>
      <c r="F43" s="7"/>
      <c r="G43" s="7"/>
      <c r="H43" s="7"/>
      <c r="I43" s="7">
        <v>68835</v>
      </c>
      <c r="J43" s="7"/>
      <c r="K43" s="7"/>
      <c r="L43" s="7"/>
      <c r="M43" s="7"/>
      <c r="N43" s="7">
        <v>4818</v>
      </c>
      <c r="O43" s="7">
        <f t="shared" si="1"/>
        <v>73653</v>
      </c>
    </row>
    <row r="44" spans="1:15" x14ac:dyDescent="0.3">
      <c r="A44" s="5" t="s">
        <v>64</v>
      </c>
      <c r="B44" s="8" t="s">
        <v>7</v>
      </c>
      <c r="C44" s="7">
        <v>26216</v>
      </c>
      <c r="D44" s="7"/>
      <c r="E44" s="7"/>
      <c r="F44" s="7"/>
      <c r="G44" s="7">
        <v>24501</v>
      </c>
      <c r="H44" s="7"/>
      <c r="I44" s="7"/>
      <c r="J44" s="7"/>
      <c r="K44" s="7"/>
      <c r="L44" s="7"/>
      <c r="M44" s="7"/>
      <c r="N44" s="7">
        <v>1715</v>
      </c>
      <c r="O44" s="7">
        <f t="shared" si="1"/>
        <v>26216</v>
      </c>
    </row>
    <row r="45" spans="1:15" x14ac:dyDescent="0.3">
      <c r="A45" s="5" t="s">
        <v>27</v>
      </c>
      <c r="B45" s="6" t="s">
        <v>8</v>
      </c>
      <c r="C45" s="7">
        <v>802580</v>
      </c>
      <c r="D45" s="7">
        <v>86194</v>
      </c>
      <c r="E45" s="7"/>
      <c r="F45" s="7"/>
      <c r="G45" s="7">
        <v>165375</v>
      </c>
      <c r="H45" s="7"/>
      <c r="I45" s="7">
        <v>5241</v>
      </c>
      <c r="J45" s="7">
        <v>493265</v>
      </c>
      <c r="K45" s="7"/>
      <c r="L45" s="7"/>
      <c r="M45" s="7"/>
      <c r="N45" s="7">
        <v>52505</v>
      </c>
      <c r="O45" s="7">
        <f t="shared" si="1"/>
        <v>802580</v>
      </c>
    </row>
    <row r="46" spans="1:15" x14ac:dyDescent="0.3">
      <c r="A46" s="5" t="s">
        <v>66</v>
      </c>
      <c r="B46" s="6" t="s">
        <v>9</v>
      </c>
      <c r="C46" s="7">
        <v>38000</v>
      </c>
      <c r="D46" s="7">
        <v>16000</v>
      </c>
      <c r="E46" s="7">
        <v>4515</v>
      </c>
      <c r="F46" s="7"/>
      <c r="G46" s="7"/>
      <c r="H46" s="7"/>
      <c r="I46" s="7"/>
      <c r="J46" s="7"/>
      <c r="K46" s="7"/>
      <c r="L46" s="7">
        <v>15000</v>
      </c>
      <c r="M46" s="7"/>
      <c r="N46" s="7">
        <v>2485</v>
      </c>
      <c r="O46" s="7">
        <f t="shared" si="1"/>
        <v>38000</v>
      </c>
    </row>
    <row r="47" spans="1:15" x14ac:dyDescent="0.3">
      <c r="A47" s="5" t="s">
        <v>67</v>
      </c>
      <c r="B47" s="8" t="s">
        <v>5</v>
      </c>
      <c r="C47" s="7">
        <v>57355</v>
      </c>
      <c r="D47" s="7">
        <v>20410</v>
      </c>
      <c r="E47" s="7">
        <v>2500</v>
      </c>
      <c r="F47" s="7">
        <v>1000</v>
      </c>
      <c r="G47" s="7">
        <v>25883</v>
      </c>
      <c r="H47" s="7"/>
      <c r="I47" s="7">
        <v>3810</v>
      </c>
      <c r="J47" s="7"/>
      <c r="K47" s="7"/>
      <c r="L47" s="7"/>
      <c r="M47" s="7"/>
      <c r="N47" s="7">
        <v>3752</v>
      </c>
      <c r="O47" s="7">
        <f t="shared" si="1"/>
        <v>57355</v>
      </c>
    </row>
    <row r="48" spans="1:15" x14ac:dyDescent="0.3">
      <c r="B48" s="8"/>
      <c r="C48" s="7">
        <f>SUBTOTAL(109,Table2[[Final Awarded ]])</f>
        <v>9590537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f>SUBTOTAL(109,Table2[Estimated Budget Totals])</f>
        <v>9613894</v>
      </c>
    </row>
    <row r="49" spans="4:15" x14ac:dyDescent="0.3">
      <c r="D49" s="10" t="s">
        <v>11</v>
      </c>
      <c r="E49" s="12" t="s">
        <v>12</v>
      </c>
      <c r="F49" s="13" t="s">
        <v>13</v>
      </c>
      <c r="G49" s="14" t="s">
        <v>26</v>
      </c>
      <c r="H49" s="13" t="s">
        <v>14</v>
      </c>
      <c r="I49" s="13" t="s">
        <v>15</v>
      </c>
      <c r="J49" s="13" t="s">
        <v>16</v>
      </c>
      <c r="K49" s="13" t="s">
        <v>17</v>
      </c>
      <c r="L49" s="13" t="s">
        <v>18</v>
      </c>
      <c r="M49" s="13" t="s">
        <v>25</v>
      </c>
      <c r="N49" s="13" t="s">
        <v>21</v>
      </c>
      <c r="O49" s="15" t="s">
        <v>19</v>
      </c>
    </row>
    <row r="50" spans="4:15" x14ac:dyDescent="0.3">
      <c r="D50" s="7">
        <f>SUM(Table2[Salaries &amp; Benefits])</f>
        <v>356292</v>
      </c>
      <c r="E50" s="7">
        <f>SUM(Table2[PD &amp; Professional Certs])</f>
        <v>149203</v>
      </c>
      <c r="F50" s="7">
        <f>SUM(Table2[Supplies &amp; Instructional Resources])</f>
        <v>303290</v>
      </c>
      <c r="G50" s="7">
        <f>SUM(Table2[1:1 Initiatives])</f>
        <v>4528618</v>
      </c>
      <c r="H50" s="7">
        <f>SUM(Table2[Hotspots &amp; infastruture])</f>
        <v>151461</v>
      </c>
      <c r="I50" s="7">
        <f>SUM(Table2[Inclusionary Tech])</f>
        <v>2342470</v>
      </c>
      <c r="J50" s="7">
        <f>SUM(Table2[Adaptive Tech])</f>
        <v>983454</v>
      </c>
      <c r="K50" s="7">
        <f>SUM(Table2[Purchased Services])</f>
        <v>218494</v>
      </c>
      <c r="L50" s="7">
        <f>SUM(Table2[Travel])</f>
        <v>15000</v>
      </c>
      <c r="M50" s="7">
        <f>SUM(Table2[Other])</f>
        <v>3847</v>
      </c>
      <c r="N50" s="7">
        <f>SUM(Table2[Indirects])</f>
        <v>561765</v>
      </c>
      <c r="O50" s="7">
        <f>SUM(D50:N50)</f>
        <v>9613894</v>
      </c>
    </row>
    <row r="54" spans="4:15" x14ac:dyDescent="0.3">
      <c r="E54" s="6" t="s">
        <v>73</v>
      </c>
    </row>
    <row r="55" spans="4:15" x14ac:dyDescent="0.3">
      <c r="E55" s="6" t="s">
        <v>72</v>
      </c>
    </row>
    <row r="56" spans="4:15" x14ac:dyDescent="0.3">
      <c r="E56" s="6" t="s">
        <v>71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7376B0A216F04981293E94E7A7E94D" ma:contentTypeVersion="13" ma:contentTypeDescription="Create a new document." ma:contentTypeScope="" ma:versionID="f877f1794ce38c31d575ac426e397ebd">
  <xsd:schema xmlns:xsd="http://www.w3.org/2001/XMLSchema" xmlns:xs="http://www.w3.org/2001/XMLSchema" xmlns:p="http://schemas.microsoft.com/office/2006/metadata/properties" xmlns:ns2="185eb6c7-00ac-4f9b-93df-9a70b651132e" xmlns:ns3="78925d97-f750-4670-b9e4-db875bde4e56" targetNamespace="http://schemas.microsoft.com/office/2006/metadata/properties" ma:root="true" ma:fieldsID="5a8db7f253fb3919ae1ac5362ed0d9a5" ns2:_="" ns3:_="">
    <xsd:import namespace="185eb6c7-00ac-4f9b-93df-9a70b651132e"/>
    <xsd:import namespace="78925d97-f750-4670-b9e4-db875bde4e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eb6c7-00ac-4f9b-93df-9a70b6511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25d97-f750-4670-b9e4-db875bde4e5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4E0B52-3C22-47C2-A51C-B48CA8EB25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67BCFB-3ADA-4F86-8BBE-48CA2D2FE66C}">
  <ds:schemaRefs>
    <ds:schemaRef ds:uri="78925d97-f750-4670-b9e4-db875bde4e56"/>
    <ds:schemaRef ds:uri="http://schemas.openxmlformats.org/package/2006/metadata/core-properties"/>
    <ds:schemaRef ds:uri="185eb6c7-00ac-4f9b-93df-9a70b651132e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CFE0A2F-98F0-4B89-B410-B015B5253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5eb6c7-00ac-4f9b-93df-9a70b651132e"/>
    <ds:schemaRef ds:uri="78925d97-f750-4670-b9e4-db875bde4e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Matrix by District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DEI Grant FP 188 FY 22 Awardees and Breakdown</dc:title>
  <dc:subject>Digital Equity Grant</dc:subject>
  <dc:creator>KC Merchant</dc:creator>
  <cp:keywords>DEI;grant;awardees</cp:keywords>
  <dc:description/>
  <cp:lastModifiedBy>KC Merchant</cp:lastModifiedBy>
  <cp:revision/>
  <dcterms:created xsi:type="dcterms:W3CDTF">2022-02-28T17:19:31Z</dcterms:created>
  <dcterms:modified xsi:type="dcterms:W3CDTF">2022-05-24T17:04:53Z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0x010100D57376B0A216F04981293E94E7A7E94D</vt:lpwstr>
  </property>
</Properties>
</file>