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.Hert\Desktop\"/>
    </mc:Choice>
  </mc:AlternateContent>
  <xr:revisionPtr revIDLastSave="0" documentId="8_{626384A1-875F-4AC4-9299-8EE5FB479A19}" xr6:coauthVersionLast="47" xr6:coauthVersionMax="47" xr10:uidLastSave="{00000000-0000-0000-0000-000000000000}"/>
  <bookViews>
    <workbookView xWindow="-120" yWindow="-120" windowWidth="29040" windowHeight="15720" activeTab="2" xr2:uid="{027F25AA-F74C-4F87-9D21-C996A88A5A28}"/>
  </bookViews>
  <sheets>
    <sheet name="CCDDD" sheetId="3" r:id="rId1"/>
    <sheet name="Instructions" sheetId="1" r:id="rId2"/>
    <sheet name="22-23 vs 21-22 Fed CC Template" sheetId="2" r:id="rId3"/>
    <sheet name="DATA" sheetId="4" r:id="rId4"/>
    <sheet name="FULL enrollment" sheetId="6" r:id="rId5"/>
  </sheets>
  <definedNames>
    <definedName name="_xlnm._FilterDatabase" localSheetId="4" hidden="1">'FULL enrollment'!$A$6:$E$330</definedName>
    <definedName name="_xlnm.Print_Area" localSheetId="2">'22-23 vs 21-22 Fed CC Template'!$A$1:$M$69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2" l="1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4" i="2"/>
  <c r="F43" i="2"/>
  <c r="F42" i="2"/>
  <c r="F41" i="2"/>
  <c r="F40" i="2"/>
  <c r="F39" i="2"/>
  <c r="F38" i="2"/>
  <c r="F37" i="2"/>
  <c r="F36" i="2"/>
  <c r="F35" i="2"/>
  <c r="F34" i="2"/>
  <c r="F31" i="2"/>
  <c r="F32" i="2"/>
  <c r="F30" i="2"/>
  <c r="F29" i="2"/>
  <c r="F28" i="2"/>
  <c r="F27" i="2"/>
  <c r="F66" i="2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 s="1"/>
  <c r="E7" i="6"/>
  <c r="D7" i="6"/>
  <c r="L10" i="2" l="1"/>
  <c r="L19" i="2"/>
  <c r="L18" i="2"/>
  <c r="L17" i="2"/>
  <c r="L16" i="2"/>
  <c r="L15" i="2"/>
  <c r="L14" i="2"/>
  <c r="L13" i="2"/>
  <c r="L12" i="2"/>
  <c r="L11" i="2"/>
  <c r="F26" i="2"/>
  <c r="F25" i="2"/>
  <c r="F24" i="2"/>
  <c r="F23" i="2"/>
  <c r="F22" i="2"/>
  <c r="F21" i="2"/>
  <c r="F18" i="2"/>
  <c r="F17" i="2"/>
  <c r="F16" i="2"/>
  <c r="F15" i="2"/>
  <c r="F14" i="2"/>
  <c r="F13" i="2"/>
  <c r="F12" i="2"/>
  <c r="F11" i="2"/>
  <c r="B5" i="2"/>
  <c r="I62" i="2"/>
  <c r="F19" i="2"/>
  <c r="F10" i="2"/>
  <c r="L20" i="2" l="1"/>
  <c r="F20" i="2" s="1"/>
  <c r="K20" i="2"/>
  <c r="D20" i="2" s="1"/>
  <c r="D62" i="2" s="1"/>
  <c r="F62" i="2" l="1"/>
  <c r="K62" i="2" s="1"/>
  <c r="D67" i="2"/>
  <c r="F64" i="2" l="1"/>
  <c r="F67" i="2"/>
  <c r="F68" i="2" l="1"/>
  <c r="H68" i="2" s="1"/>
  <c r="H69" i="2" l="1"/>
</calcChain>
</file>

<file path=xl/sharedStrings.xml><?xml version="1.0" encoding="utf-8"?>
<sst xmlns="http://schemas.openxmlformats.org/spreadsheetml/2006/main" count="2863" uniqueCount="1191">
  <si>
    <t>Reminder: The amounts shown for the previous year do not include any manual revision amounts the district may have done.</t>
  </si>
  <si>
    <t>Federal Cross Cutting Maintenance of Effort Instructions</t>
  </si>
  <si>
    <t>1.</t>
  </si>
  <si>
    <t>Enter the county/district (CCDDD) number in cell A5 (County/District numbers are listed on the  County-District worksheet).</t>
  </si>
  <si>
    <t>2.</t>
  </si>
  <si>
    <t>Enter the district data in the green highlighted cells for FY 20–21.</t>
  </si>
  <si>
    <t>3.</t>
  </si>
  <si>
    <t>Enter preliminary FY 20–21 enrollment.</t>
  </si>
  <si>
    <t>- If only one of the tests is less than 90% the district has maintained effort.</t>
  </si>
  <si>
    <t>- If both tests are less than 90% the district did not maintain effort.</t>
  </si>
  <si>
    <t>To Save The Spreadsheet With Only Your District Data Follow Steps 4-6.</t>
  </si>
  <si>
    <t>4,</t>
  </si>
  <si>
    <t>After your CCDDD number has been entered in cell A5, hard code the cell (edit, copy, paste special, choose value).</t>
  </si>
  <si>
    <t>5,</t>
  </si>
  <si>
    <t>Highlight the data in the FY 20–21 column and hard code that column (edit, copy, paste special and choose values).</t>
  </si>
  <si>
    <t>6,</t>
  </si>
  <si>
    <t>DO NOT HARD CODE ANY DATA IF YOU WANT TO ENTER OTHER CCDDD NUMBERS IN CELL A5 TO VIEW OTHER DISTRICT DATA.</t>
  </si>
  <si>
    <t>Preliminary Federal Cross Cutting Per Pupil Test (new year/prior year)</t>
  </si>
  <si>
    <t>Expenditure Per Pupil</t>
  </si>
  <si>
    <t>Enrollment</t>
  </si>
  <si>
    <t>Preliminary Federal Cross Cutting Aggregate Test (new year/prior year)</t>
  </si>
  <si>
    <t>Total Aggregate Expenditures</t>
  </si>
  <si>
    <t>Total Aggregate Expenditures for Maintenance of Effort</t>
  </si>
  <si>
    <t>Account 98-XX-9</t>
  </si>
  <si>
    <t>+</t>
  </si>
  <si>
    <t>Capital Outlay-Food Services</t>
  </si>
  <si>
    <t>Account 89-XX-9</t>
  </si>
  <si>
    <t>Capital Outlay-Other Community Services</t>
  </si>
  <si>
    <t>Account 88-XX-9</t>
  </si>
  <si>
    <t>Capital Outlay-Day Care</t>
  </si>
  <si>
    <t>Account 86-XX-9</t>
  </si>
  <si>
    <t>Capital Outlay-Community Schools</t>
  </si>
  <si>
    <t>Account 81-XX-9</t>
  </si>
  <si>
    <t>Capital Outlay-Public Radio/Television</t>
  </si>
  <si>
    <t>Account 79-XX-9</t>
  </si>
  <si>
    <t>Capital Outlay-Instructional Program-Other</t>
  </si>
  <si>
    <t>Account 78-XX-9</t>
  </si>
  <si>
    <t>Capital Outlay-Youth Training Program-Federal</t>
  </si>
  <si>
    <t>Account 76-XX-9</t>
  </si>
  <si>
    <t>Capital Outlay-Targeted Assistance-Federal</t>
  </si>
  <si>
    <t>Account 69-XX-9</t>
  </si>
  <si>
    <t>Capital Outlay-Compensatory-Other</t>
  </si>
  <si>
    <t>Account 68-XX-9</t>
  </si>
  <si>
    <t>Capital Outlay-Indian Education-Federal-ED</t>
  </si>
  <si>
    <t>Account 67-XX-9</t>
  </si>
  <si>
    <t>Capital Outlay-Indian Education-Federal-JOM</t>
  </si>
  <si>
    <t>Account 64-XX-9</t>
  </si>
  <si>
    <t>Capital Outlay-Limited English Proficiency-Federal</t>
  </si>
  <si>
    <t>Account 62-XX-9</t>
  </si>
  <si>
    <t>Capital Outlay-Math &amp; Science</t>
  </si>
  <si>
    <t>Account 61-XX-9</t>
  </si>
  <si>
    <t>Capital Outlay-Head Start-Federal</t>
  </si>
  <si>
    <t>Account 59-XX-10</t>
  </si>
  <si>
    <t>Capital Outlay-Institutions-Juveniles in Adult Jailes</t>
  </si>
  <si>
    <t>Account 57-XX-9</t>
  </si>
  <si>
    <t>Capital Outlay-Institutions-Neglected &amp; Delinquent</t>
  </si>
  <si>
    <t>and Homes for Delinquents</t>
  </si>
  <si>
    <t>Account 56-XX-9</t>
  </si>
  <si>
    <t>Capital Outlay-State Institutions-Center</t>
  </si>
  <si>
    <t>Account 54-XX-9</t>
  </si>
  <si>
    <t>Capital Outlay-Reading First-Federal</t>
  </si>
  <si>
    <t>Account 53-XX-9</t>
  </si>
  <si>
    <t>Capital Outlay-Migrant-Federal</t>
  </si>
  <si>
    <t>Account 52-XX-9</t>
  </si>
  <si>
    <t>Capital Outlay-School Improvement-Federal</t>
  </si>
  <si>
    <t>Account 51-XX-9</t>
  </si>
  <si>
    <t>Capital Outlay-Disadvantaged-Federal</t>
  </si>
  <si>
    <t>Account 46-XX-9</t>
  </si>
  <si>
    <t>Capital Outlay-Skills Center-Federal</t>
  </si>
  <si>
    <t>Account 39-XX-9</t>
  </si>
  <si>
    <t>Capital Outlay-Vocational-Other Categorical</t>
  </si>
  <si>
    <t>Account 38-XX-9</t>
  </si>
  <si>
    <t>Capital Outlay-Vocational-Federal</t>
  </si>
  <si>
    <t>Account 29-XX-9</t>
  </si>
  <si>
    <t>Capital Outlay-Special Education Other Categorical</t>
  </si>
  <si>
    <t>Account 26-XX-9</t>
  </si>
  <si>
    <t>Capital Outlay-Special Education Institution-State</t>
  </si>
  <si>
    <t>Account 24-XX-9</t>
  </si>
  <si>
    <t>Capital Outlay-Special Education Supplement-Federal</t>
  </si>
  <si>
    <t>Account 19-XX-9</t>
  </si>
  <si>
    <t>Capital Outlay - Federal - COVID Reserve</t>
  </si>
  <si>
    <t>Account 18-XX-9</t>
  </si>
  <si>
    <t>Capital Outlay-Federal - COVID Reserve</t>
  </si>
  <si>
    <t>Account 14-XX-9</t>
  </si>
  <si>
    <t>Capital Outlay-Federal COVID - ESSER III - Learning Loss</t>
  </si>
  <si>
    <t>Account 13-XX-9</t>
  </si>
  <si>
    <t>Capital Outlay-Federal COVID - ESSER III</t>
  </si>
  <si>
    <t>Account 12-XX-9</t>
  </si>
  <si>
    <t>Capital Outlay-Federal COVID - ESSER II</t>
  </si>
  <si>
    <t>Account 11-XX-9</t>
  </si>
  <si>
    <t>Capital Outlay-Federal COVID - ESSER I</t>
  </si>
  <si>
    <t>Otherwise, it is left alone.</t>
  </si>
  <si>
    <t>Revenue Account 6998</t>
  </si>
  <si>
    <t>Food Service-USDA Commodities</t>
  </si>
  <si>
    <t xml:space="preserve"> the MOE test as a positive number.</t>
  </si>
  <si>
    <t>Revenue Account 6398</t>
  </si>
  <si>
    <t>Food Service Revenue-Federal</t>
  </si>
  <si>
    <t>the deficit amount is added to</t>
  </si>
  <si>
    <t>Revenue Account 6298</t>
  </si>
  <si>
    <t xml:space="preserve"> (expenditures &gt; revenues),</t>
  </si>
  <si>
    <t>Revenue Account 6198</t>
  </si>
  <si>
    <t>If the amount calculated is negative</t>
  </si>
  <si>
    <t>Total 6000 Revenue</t>
  </si>
  <si>
    <t>-</t>
  </si>
  <si>
    <t>Federal-Special Purpose Revenue</t>
  </si>
  <si>
    <t>NOTE:</t>
  </si>
  <si>
    <t>Total 5000 Revenue</t>
  </si>
  <si>
    <t>Federal-General Purpose Revenue</t>
  </si>
  <si>
    <t>Total Food Service Deficit</t>
  </si>
  <si>
    <t>See Calculation on Right</t>
  </si>
  <si>
    <r>
      <t xml:space="preserve">Food Services Deficit </t>
    </r>
    <r>
      <rPr>
        <b/>
        <sz val="12"/>
        <rFont val="Segoe UI"/>
        <family val="2"/>
      </rPr>
      <t>(calculated cell)</t>
    </r>
  </si>
  <si>
    <t>Revenue 8198 (Other)</t>
  </si>
  <si>
    <t>Total District Object 9</t>
  </si>
  <si>
    <t>Capital Outlay-All Object 9</t>
  </si>
  <si>
    <t>Revenue 7198 (Other)</t>
  </si>
  <si>
    <t>Account 97-85-7</t>
  </si>
  <si>
    <t>Debt Service-Debt Related Expenditures</t>
  </si>
  <si>
    <t>Revenue 6998 (Fed)</t>
  </si>
  <si>
    <t>Account 97-84-7</t>
  </si>
  <si>
    <t>Debt Service-Principal</t>
  </si>
  <si>
    <t>Revenue 6398 (Fed)</t>
  </si>
  <si>
    <t>Account 97-83-7</t>
  </si>
  <si>
    <t>Debt Service-Interest</t>
  </si>
  <si>
    <t>Revenue 6298 (Fed)</t>
  </si>
  <si>
    <t>Program 98 Expenditures</t>
  </si>
  <si>
    <t>Food Services</t>
  </si>
  <si>
    <t>Revenue 6198 (Fed)</t>
  </si>
  <si>
    <t>Program 89 Expenditures</t>
  </si>
  <si>
    <t>Other Community Services</t>
  </si>
  <si>
    <t>Revenue 4398 (State)</t>
  </si>
  <si>
    <t>Program 88 Expenditures</t>
  </si>
  <si>
    <t>Child Care</t>
  </si>
  <si>
    <t>Revenue 4198 (State)</t>
  </si>
  <si>
    <t>Program 86 Expenditures</t>
  </si>
  <si>
    <t>Community Schools</t>
  </si>
  <si>
    <t>Revenue 2298 (Local)</t>
  </si>
  <si>
    <t>Program 81 Expenditures</t>
  </si>
  <si>
    <t>Public Radio/Television</t>
  </si>
  <si>
    <t>Total Program 98</t>
  </si>
  <si>
    <t>Total District Expenditures</t>
  </si>
  <si>
    <t>Total Expenditures</t>
  </si>
  <si>
    <t>FY 21-22</t>
  </si>
  <si>
    <t>Data Element Required</t>
  </si>
  <si>
    <t>vs</t>
  </si>
  <si>
    <t>Description</t>
  </si>
  <si>
    <t xml:space="preserve"> Food Services Deficit Calculation</t>
  </si>
  <si>
    <t>green shaded cells.</t>
  </si>
  <si>
    <t>99999</t>
  </si>
  <si>
    <t>Manually enter data in the</t>
  </si>
  <si>
    <t>Fiscal Year 2022–23 with 2021–22</t>
  </si>
  <si>
    <t>Preliminary Federal Cross-Cutting Maintenance of Effort Worksheet</t>
  </si>
  <si>
    <t>CCDDD</t>
  </si>
  <si>
    <t>District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</si>
  <si>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</si>
  <si>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</si>
  <si>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</si>
  <si>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</si>
  <si>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</si>
  <si>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</si>
  <si>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</si>
  <si>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</si>
  <si>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</si>
  <si>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</si>
  <si>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</si>
  <si>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</si>
  <si>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</si>
  <si>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</si>
  <si>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</si>
  <si>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</si>
  <si>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</si>
  <si>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</si>
  <si>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</si>
  <si>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</si>
  <si>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</si>
  <si>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</si>
  <si>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</si>
  <si>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</si>
  <si>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</si>
  <si>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</si>
  <si>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</si>
  <si>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</si>
  <si>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</si>
  <si>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</si>
  <si>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</si>
  <si>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</si>
  <si>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</si>
  <si>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</si>
  <si>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</si>
  <si>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</si>
  <si>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</si>
  <si>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</si>
  <si>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</si>
  <si>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</si>
  <si>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</si>
  <si>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</si>
  <si>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</si>
  <si>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</si>
  <si>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</si>
  <si>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</si>
  <si>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</si>
  <si>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</si>
  <si>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</si>
  <si>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</si>
  <si>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</si>
  <si>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QUILLAYUTE TRIBAL SCHOOL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</si>
  <si>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</si>
  <si>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</si>
  <si>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</si>
  <si>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</si>
  <si>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</si>
  <si>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</si>
  <si>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</si>
  <si>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</si>
  <si>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</si>
  <si>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</si>
  <si>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</si>
  <si>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</si>
  <si>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</si>
  <si>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</si>
  <si>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</si>
  <si>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</si>
  <si>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</si>
  <si>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</si>
  <si>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</si>
  <si>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</si>
  <si>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</si>
  <si>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</si>
  <si>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</si>
  <si>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</si>
  <si>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</si>
  <si>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</si>
  <si>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</si>
  <si>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</si>
  <si>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</si>
  <si>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</si>
  <si>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</si>
  <si>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</si>
  <si>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</si>
  <si>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</si>
  <si>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</si>
  <si>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</si>
  <si>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</si>
  <si>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</si>
  <si>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</si>
  <si>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</si>
  <si>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</si>
  <si>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</si>
  <si>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</si>
  <si>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</si>
  <si>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</si>
  <si>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</si>
  <si>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</si>
  <si>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</si>
  <si>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</si>
  <si>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</si>
  <si>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</si>
  <si>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</si>
  <si>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</si>
  <si>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</si>
  <si>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</si>
  <si>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</si>
  <si>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</si>
  <si>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</si>
  <si>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</si>
  <si>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</si>
  <si>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</si>
  <si>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</si>
  <si>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</si>
  <si>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</si>
  <si>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</si>
  <si>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</si>
  <si>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</si>
  <si>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</si>
  <si>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</si>
  <si>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</si>
  <si>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</si>
  <si>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</si>
  <si>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</si>
  <si>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</si>
  <si>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</si>
  <si>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</si>
  <si>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</si>
  <si>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</si>
  <si>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</si>
  <si>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</si>
  <si>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</si>
  <si>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</si>
  <si>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</si>
  <si>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</si>
  <si>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</si>
  <si>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</si>
  <si>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</si>
  <si>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</si>
  <si>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</si>
  <si>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</si>
  <si>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</si>
  <si>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</si>
  <si>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</si>
  <si>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</si>
  <si>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</si>
  <si>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</si>
  <si>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</si>
  <si>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</si>
  <si>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</si>
  <si>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</si>
  <si>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</si>
  <si>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</si>
  <si>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</si>
  <si>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</si>
  <si>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</si>
  <si>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</si>
  <si>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</si>
  <si>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</si>
  <si>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</si>
  <si>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</si>
  <si>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</si>
  <si>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</si>
  <si>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15201</t>
  </si>
  <si>
    <t>OAK HARBOR</t>
  </si>
  <si>
    <t>15204</t>
  </si>
  <si>
    <t>COUPEVILLE</t>
  </si>
  <si>
    <t>15206</t>
  </si>
  <si>
    <t>SOUTH WHIDBEY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</si>
  <si>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</si>
  <si>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</si>
  <si>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</si>
  <si>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</si>
  <si>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</si>
  <si>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</si>
  <si>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</si>
  <si>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</si>
  <si>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</si>
  <si>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</si>
  <si>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</si>
  <si>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</si>
  <si>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</si>
  <si>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</si>
  <si>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</si>
  <si>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</si>
  <si>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</si>
  <si>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</si>
  <si>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</si>
  <si>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</si>
  <si>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</si>
  <si>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</si>
  <si>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</si>
  <si>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</si>
  <si>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</si>
  <si>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</si>
  <si>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</si>
  <si>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</si>
  <si>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</si>
  <si>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</si>
  <si>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</si>
  <si>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</si>
  <si>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</si>
  <si>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</si>
  <si>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</si>
  <si>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</si>
  <si>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</si>
  <si>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</si>
  <si>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</si>
  <si>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</si>
  <si>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</si>
  <si>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</si>
  <si>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</si>
  <si>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</si>
  <si>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</si>
  <si>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</si>
  <si>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</si>
  <si>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</si>
  <si>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</si>
  <si>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SUMMIT: SIERRA</t>
  </si>
  <si>
    <t>17903</t>
  </si>
  <si>
    <t>MUCKLESHOOT INDIAN TRIBE</t>
  </si>
  <si>
    <t>17905</t>
  </si>
  <si>
    <t>SUMMIT:ATLAS</t>
  </si>
  <si>
    <t>17908</t>
  </si>
  <si>
    <t>RAINIER PREP CHARTER</t>
  </si>
  <si>
    <t>17910</t>
  </si>
  <si>
    <t>GREEN DOT-RAINIER VALLEY</t>
  </si>
  <si>
    <t>17911</t>
  </si>
  <si>
    <t>IMPACT PUBLIC SCHOOLS</t>
  </si>
  <si>
    <t>17916</t>
  </si>
  <si>
    <t>IMPACT SALISH SEA</t>
  </si>
  <si>
    <t>18100</t>
  </si>
  <si>
    <t>BREMERTON</t>
  </si>
  <si>
    <t>18303</t>
  </si>
  <si>
    <t>BAINBRIDGE ISLAND</t>
  </si>
  <si>
    <t>18400</t>
  </si>
  <si>
    <t>NORTH KITSAP</t>
  </si>
  <si>
    <t>18401</t>
  </si>
  <si>
    <t>CENTRAL KITSAP</t>
  </si>
  <si>
    <t>18402</t>
  </si>
  <si>
    <t>SOUTH KITSAP</t>
  </si>
  <si>
    <t>18901</t>
  </si>
  <si>
    <t>CATALYST CHARTER</t>
  </si>
  <si>
    <t>18902</t>
  </si>
  <si>
    <t xml:space="preserve">SUQUAMISH TRIBAL EDUCATION 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</si>
  <si>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</si>
  <si>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</si>
  <si>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</si>
  <si>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</si>
  <si>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</si>
  <si>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</si>
  <si>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</si>
  <si>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</si>
  <si>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</si>
  <si>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</si>
  <si>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</si>
  <si>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</si>
  <si>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</si>
  <si>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</si>
  <si>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</si>
  <si>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</si>
  <si>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</si>
  <si>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</si>
  <si>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</si>
  <si>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</si>
  <si>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</si>
  <si>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</si>
  <si>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</si>
  <si>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</si>
  <si>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</si>
  <si>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</si>
  <si>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</si>
  <si>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</si>
  <si>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</si>
  <si>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</si>
  <si>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</si>
  <si>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</si>
  <si>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</si>
  <si>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</si>
  <si>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</si>
  <si>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</si>
  <si>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</si>
  <si>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</si>
  <si>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</si>
  <si>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</si>
  <si>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</si>
  <si>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</si>
  <si>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</si>
  <si>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</si>
  <si>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</si>
  <si>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</si>
  <si>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</si>
  <si>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</si>
  <si>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</si>
  <si>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</si>
  <si>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</si>
  <si>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</si>
  <si>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</si>
  <si>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</si>
  <si>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</si>
  <si>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</si>
  <si>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</si>
  <si>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</si>
  <si>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</si>
  <si>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</si>
  <si>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</si>
  <si>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REARDAN-EDWALL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</si>
  <si>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</si>
  <si>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</si>
  <si>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</si>
  <si>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</si>
  <si>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</si>
  <si>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</si>
  <si>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</si>
  <si>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</si>
  <si>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</si>
  <si>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</si>
  <si>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</si>
  <si>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</si>
  <si>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</si>
  <si>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</si>
  <si>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</si>
  <si>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</si>
  <si>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</si>
  <si>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</si>
  <si>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</si>
  <si>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</si>
  <si>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</si>
  <si>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</si>
  <si>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</si>
  <si>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</si>
  <si>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</si>
  <si>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</si>
  <si>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</si>
  <si>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</si>
  <si>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</si>
  <si>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</si>
  <si>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</si>
  <si>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</si>
  <si>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</si>
  <si>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</si>
  <si>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</si>
  <si>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</si>
  <si>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</si>
  <si>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</si>
  <si>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</si>
  <si>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</si>
  <si>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</si>
  <si>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</si>
  <si>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</si>
  <si>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</si>
  <si>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</si>
  <si>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</si>
  <si>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</si>
  <si>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</si>
  <si>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</si>
  <si>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</si>
  <si>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</si>
  <si>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</si>
  <si>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</si>
  <si>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</si>
  <si>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</si>
  <si>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</si>
  <si>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</si>
  <si>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</si>
  <si>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</si>
  <si>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</si>
  <si>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</si>
  <si>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</si>
  <si>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</si>
  <si>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</si>
  <si>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</si>
  <si>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</si>
  <si>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</si>
  <si>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</si>
  <si>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</si>
  <si>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</si>
  <si>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</si>
  <si>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</si>
  <si>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</si>
  <si>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</si>
  <si>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</si>
  <si>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</si>
  <si>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</si>
  <si>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</si>
  <si>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</si>
  <si>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</si>
  <si>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</si>
  <si>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</si>
  <si>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</si>
  <si>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</si>
  <si>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</si>
  <si>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</si>
  <si>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</si>
  <si>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</si>
  <si>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</si>
  <si>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</si>
  <si>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27901</t>
  </si>
  <si>
    <t>CHIEF LESCHI TRIBAL</t>
  </si>
  <si>
    <t>27905</t>
  </si>
  <si>
    <t>SUMMIT: OLYMPUS</t>
  </si>
  <si>
    <t>28010</t>
  </si>
  <si>
    <t>SHAW</t>
  </si>
  <si>
    <t>28137</t>
  </si>
  <si>
    <t>ORCAS ISLAND</t>
  </si>
  <si>
    <t>28144</t>
  </si>
  <si>
    <t>LOPEZ ISLAND</t>
  </si>
  <si>
    <t>28149</t>
  </si>
  <si>
    <t>SAN JUAN</t>
  </si>
  <si>
    <t>29011</t>
  </si>
  <si>
    <t>CONCRETE</t>
  </si>
  <si>
    <t>29100</t>
  </si>
  <si>
    <t>BURLINGTON-EDISON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</si>
  <si>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</si>
  <si>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</si>
  <si>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</si>
  <si>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</si>
  <si>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</si>
  <si>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</si>
  <si>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</si>
  <si>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</si>
  <si>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</si>
  <si>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</si>
  <si>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</si>
  <si>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</si>
  <si>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</si>
  <si>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</si>
  <si>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</si>
  <si>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</si>
  <si>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</si>
  <si>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</si>
  <si>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</si>
  <si>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</si>
  <si>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</si>
  <si>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</si>
  <si>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</si>
  <si>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</si>
  <si>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</si>
  <si>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</si>
  <si>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</si>
  <si>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</si>
  <si>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</si>
  <si>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</si>
  <si>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</si>
  <si>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</si>
  <si>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</si>
  <si>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</si>
  <si>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</si>
  <si>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</si>
  <si>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</si>
  <si>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</si>
  <si>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</si>
  <si>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</si>
  <si>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</si>
  <si>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</si>
  <si>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</si>
  <si>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</si>
  <si>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</si>
  <si>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</si>
  <si>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</si>
  <si>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</si>
  <si>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</si>
  <si>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</si>
  <si>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</si>
  <si>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</si>
  <si>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</si>
  <si>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</si>
  <si>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</si>
  <si>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</si>
  <si>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</si>
  <si>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</si>
  <si>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</si>
  <si>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</si>
  <si>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</si>
  <si>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</si>
  <si>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</si>
  <si>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</si>
  <si>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</si>
  <si>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(Spokane)</t>
  </si>
  <si>
    <t>32362</t>
  </si>
  <si>
    <t>LIBERTY</t>
  </si>
  <si>
    <t>32363</t>
  </si>
  <si>
    <t>WEST VALLEY (Spokane)</t>
  </si>
  <si>
    <t>32414</t>
  </si>
  <si>
    <t>DEER PARK</t>
  </si>
  <si>
    <t>32416</t>
  </si>
  <si>
    <t>RIVERSIDE</t>
  </si>
  <si>
    <t>32901</t>
  </si>
  <si>
    <t>SPOKANE INTL ACADEMY</t>
  </si>
  <si>
    <t>32903</t>
  </si>
  <si>
    <t>LUMENS HIGH SCHOOL</t>
  </si>
  <si>
    <t>32907</t>
  </si>
  <si>
    <t>PRIDE PREP CHARTER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</si>
  <si>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</si>
  <si>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</si>
  <si>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</si>
  <si>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</si>
  <si>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</si>
  <si>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</si>
  <si>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</si>
  <si>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</si>
  <si>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</si>
  <si>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</si>
  <si>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</si>
  <si>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</si>
  <si>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</si>
  <si>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</si>
  <si>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</si>
  <si>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33206</t>
  </si>
  <si>
    <t>COLUMBIA (Stevens)</t>
  </si>
  <si>
    <t>33207</t>
  </si>
  <si>
    <t>MARY WALKER</t>
  </si>
  <si>
    <t>33211</t>
  </si>
  <si>
    <t>NORTHPORT</t>
  </si>
  <si>
    <t>33212</t>
  </si>
  <si>
    <t>KETTLE FALLS</t>
  </si>
  <si>
    <t>34002</t>
  </si>
  <si>
    <t>YELM COMMUNITY SCHS.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</si>
  <si>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</si>
  <si>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</si>
  <si>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</si>
  <si>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</si>
  <si>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</si>
  <si>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</si>
  <si>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</si>
  <si>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</si>
  <si>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</si>
  <si>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</si>
  <si>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</si>
  <si>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</si>
  <si>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</si>
  <si>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</si>
  <si>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</si>
  <si>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 HE LUT Tribal School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</si>
  <si>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</si>
  <si>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</si>
  <si>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</si>
  <si>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</si>
  <si>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</si>
  <si>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</si>
  <si>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</si>
  <si>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</si>
  <si>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</si>
  <si>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</si>
  <si>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</si>
  <si>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 Walla)</t>
  </si>
  <si>
    <t>36401</t>
  </si>
  <si>
    <t>WAITSBURG</t>
  </si>
  <si>
    <t>36402</t>
  </si>
  <si>
    <t>PRESCOTT</t>
  </si>
  <si>
    <t>36901</t>
  </si>
  <si>
    <t>WILLOW (INOVATION ACADEMY)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</si>
  <si>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</si>
  <si>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</si>
  <si>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</si>
  <si>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</si>
  <si>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</si>
  <si>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</si>
  <si>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</si>
  <si>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</si>
  <si>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</si>
  <si>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</si>
  <si>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</si>
  <si>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</si>
  <si>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</si>
  <si>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</si>
  <si>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</si>
  <si>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 AGENCY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</si>
  <si>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</si>
  <si>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</si>
  <si>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</si>
  <si>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</si>
  <si>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</si>
  <si>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</si>
  <si>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</si>
  <si>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</si>
  <si>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</si>
  <si>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</si>
  <si>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</si>
  <si>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</si>
  <si>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</si>
  <si>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</si>
  <si>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</si>
  <si>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</si>
  <si>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</si>
  <si>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</si>
  <si>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</si>
  <si>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</si>
  <si>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</si>
  <si>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</si>
  <si>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</si>
  <si>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</si>
  <si>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</si>
  <si>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</si>
  <si>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</si>
  <si>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</si>
  <si>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</si>
  <si>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</si>
  <si>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</si>
  <si>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</si>
  <si>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</si>
  <si>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(Yakima)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</si>
  <si>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</si>
  <si>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</si>
  <si>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</si>
  <si>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</si>
  <si>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</si>
  <si>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</si>
  <si>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</si>
  <si>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</si>
  <si>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</si>
  <si>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</si>
  <si>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</si>
  <si>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</si>
  <si>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</si>
  <si>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</si>
  <si>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</si>
  <si>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</si>
  <si>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</si>
  <si>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</si>
  <si>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</si>
  <si>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(Yakima)</t>
  </si>
  <si>
    <t>39209</t>
  </si>
  <si>
    <t>MOUNT ADAMS</t>
  </si>
  <si>
    <t>39901</t>
  </si>
  <si>
    <t>YAKAMA NATION TRIBAL SCHOOL</t>
  </si>
  <si>
    <t>FY 22-23</t>
  </si>
  <si>
    <t>State Summary</t>
  </si>
  <si>
    <t>Aberdeen</t>
  </si>
  <si>
    <t>Adna</t>
  </si>
  <si>
    <t>Almira</t>
  </si>
  <si>
    <t>Anacortes</t>
  </si>
  <si>
    <t>Arlington</t>
  </si>
  <si>
    <t>Asotin-Anatone</t>
  </si>
  <si>
    <t>Auburn</t>
  </si>
  <si>
    <t>Bainbridge</t>
  </si>
  <si>
    <t>27931</t>
  </si>
  <si>
    <t>Bates TC</t>
  </si>
  <si>
    <t>Battle Ground</t>
  </si>
  <si>
    <t>Bellevue</t>
  </si>
  <si>
    <t>Bellingham</t>
  </si>
  <si>
    <t>Benge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</si>
  <si>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</si>
  <si>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</si>
  <si>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</si>
  <si>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</si>
  <si>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</si>
  <si>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</si>
  <si>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</si>
  <si>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</si>
  <si>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 Edison</t>
  </si>
  <si>
    <t>Camas</t>
  </si>
  <si>
    <t>Cape Flattery</t>
  </si>
  <si>
    <t>Carbonado</t>
  </si>
  <si>
    <t>Cascade</t>
  </si>
  <si>
    <t>Cashmere</t>
  </si>
  <si>
    <t>Castle Rock</t>
  </si>
  <si>
    <t>Catalyst Charter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</si>
  <si>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</si>
  <si>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</si>
  <si>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</si>
  <si>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</si>
  <si>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</si>
  <si>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</si>
  <si>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</si>
  <si>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Chief Leschi Tribal</t>
  </si>
  <si>
    <t>Chimacum</t>
  </si>
  <si>
    <t>Clarkston</t>
  </si>
  <si>
    <t>Cle Elum-Roslyn</t>
  </si>
  <si>
    <t>Clover Park</t>
  </si>
  <si>
    <t>27932</t>
  </si>
  <si>
    <t>Clover Park TC</t>
  </si>
  <si>
    <t>Colfax</t>
  </si>
  <si>
    <t>College Place</t>
  </si>
  <si>
    <t>Colton</t>
  </si>
  <si>
    <t>Columbia (Stev)</t>
  </si>
  <si>
    <t>Columbia (Walla)</t>
  </si>
  <si>
    <t>Colville</t>
  </si>
  <si>
    <t>Concrete</t>
  </si>
  <si>
    <t>Conway</t>
  </si>
  <si>
    <t>Cosmopolis</t>
  </si>
  <si>
    <t>Coulee/Hartline</t>
  </si>
  <si>
    <t>Coupeville</t>
  </si>
  <si>
    <t>Crescent</t>
  </si>
  <si>
    <t>Creston</t>
  </si>
  <si>
    <t>Curlew</t>
  </si>
  <si>
    <t>Cusick</t>
  </si>
  <si>
    <t>Damman</t>
  </si>
  <si>
    <t>Darrington</t>
  </si>
  <si>
    <t>Davenport</t>
  </si>
  <si>
    <t>Dayton</t>
  </si>
  <si>
    <t>Deer Park</t>
  </si>
  <si>
    <t>Dieringer</t>
  </si>
  <si>
    <t>Dixie</t>
  </si>
  <si>
    <t>East Valley (Spok</t>
  </si>
  <si>
    <t>East Valley (Yak)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</si>
  <si>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</si>
  <si>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</si>
  <si>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</si>
  <si>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</si>
  <si>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</si>
  <si>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</si>
  <si>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</si>
  <si>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</si>
  <si>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</si>
  <si>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</si>
  <si>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06701</t>
  </si>
  <si>
    <t>ESA 112</t>
  </si>
  <si>
    <t>Evaline</t>
  </si>
  <si>
    <t>Everett</t>
  </si>
  <si>
    <t>Evergreen (Clark)</t>
  </si>
  <si>
    <t>Evergreen (Stev)</t>
  </si>
  <si>
    <t>Federal Way</t>
  </si>
  <si>
    <t>Ferndale</t>
  </si>
  <si>
    <t>Fife</t>
  </si>
  <si>
    <t>Finley</t>
  </si>
  <si>
    <t>Franklin Pierce</t>
  </si>
  <si>
    <t>Freeman</t>
  </si>
  <si>
    <t>Garfield</t>
  </si>
  <si>
    <t>Glenwood</t>
  </si>
  <si>
    <t>Goldendale</t>
  </si>
  <si>
    <t>Grand Coulee Dam</t>
  </si>
  <si>
    <t>Grandview</t>
  </si>
  <si>
    <t>Granger</t>
  </si>
  <si>
    <t>Granite Falls</t>
  </si>
  <si>
    <t>Grapeview</t>
  </si>
  <si>
    <t>Great Northern</t>
  </si>
  <si>
    <t>Green Dot Seattle Charter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</si>
  <si>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</si>
  <si>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</si>
  <si>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</si>
  <si>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</si>
  <si>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</si>
  <si>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</si>
  <si>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</si>
  <si>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</si>
  <si>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27902</t>
  </si>
  <si>
    <t>Impact CB Charter</t>
  </si>
  <si>
    <t>Impact Charter</t>
  </si>
  <si>
    <t>Impact Salish Sea Charter</t>
  </si>
  <si>
    <t>Inchelium</t>
  </si>
  <si>
    <t>Index</t>
  </si>
  <si>
    <t>Issaquah</t>
  </si>
  <si>
    <t>Kahlotus</t>
  </si>
  <si>
    <t>Kalama</t>
  </si>
  <si>
    <t>Keller</t>
  </si>
  <si>
    <t>Kelso</t>
  </si>
  <si>
    <t>Kennewick</t>
  </si>
  <si>
    <t>Kent</t>
  </si>
  <si>
    <t>Kettle Falls</t>
  </si>
  <si>
    <t>Kiona Benton</t>
  </si>
  <si>
    <t>Kittitas</t>
  </si>
  <si>
    <t>Klickitat</t>
  </si>
  <si>
    <t>La Conner</t>
  </si>
  <si>
    <t>Lacenter</t>
  </si>
  <si>
    <t>Lacrosse Joint</t>
  </si>
  <si>
    <t>Lake Chelan</t>
  </si>
  <si>
    <t>Lake Stevens</t>
  </si>
  <si>
    <t>17937</t>
  </si>
  <si>
    <t>Lake Wa Inst Tech</t>
  </si>
  <si>
    <t>Lake Washington</t>
  </si>
  <si>
    <t>Lakewood</t>
  </si>
  <si>
    <t>Lamont</t>
  </si>
  <si>
    <t>Liberty</t>
  </si>
  <si>
    <t>Lind</t>
  </si>
  <si>
    <t>Longview</t>
  </si>
  <si>
    <t>Loon Lake</t>
  </si>
  <si>
    <t>Lopez</t>
  </si>
  <si>
    <t>Lumen Charter</t>
  </si>
  <si>
    <t>Lummi Tribal</t>
  </si>
  <si>
    <t>Lyle</t>
  </si>
  <si>
    <t>Lynden</t>
  </si>
  <si>
    <t>Mabton</t>
  </si>
  <si>
    <t>Mansfield</t>
  </si>
  <si>
    <t>Manson</t>
  </si>
  <si>
    <t>Mary M Knight</t>
  </si>
  <si>
    <t>Mary Walker</t>
  </si>
  <si>
    <t>Marysville</t>
  </si>
  <si>
    <t>Mc Cleary</t>
  </si>
  <si>
    <t>Mead</t>
  </si>
  <si>
    <t>Medical Lake</t>
  </si>
  <si>
    <t>Mercer Island</t>
  </si>
  <si>
    <t>Meridian</t>
  </si>
  <si>
    <t>Methow Valley</t>
  </si>
  <si>
    <t>Mill A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</si>
  <si>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</si>
  <si>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</si>
  <si>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</si>
  <si>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</si>
  <si>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</si>
  <si>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</si>
  <si>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</si>
  <si>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Pleasant</t>
  </si>
  <si>
    <t>Mt Vernon</t>
  </si>
  <si>
    <t>Muckleshoot Tribal</t>
  </si>
  <si>
    <t>Mukilteo</t>
  </si>
  <si>
    <t>Naches Valley</t>
  </si>
  <si>
    <t>Napavine</t>
  </si>
  <si>
    <t>Naselle Grays Riv</t>
  </si>
  <si>
    <t>Nespelem</t>
  </si>
  <si>
    <t>Newport</t>
  </si>
  <si>
    <t>Nine Mile Falls</t>
  </si>
  <si>
    <t>Nooksack Valley</t>
  </si>
  <si>
    <t>North Beach</t>
  </si>
  <si>
    <t>North Franklin</t>
  </si>
  <si>
    <t>North Kitsap</t>
  </si>
  <si>
    <t>North Mason</t>
  </si>
  <si>
    <t>North River</t>
  </si>
  <si>
    <t>North Thurston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</si>
  <si>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</si>
  <si>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</si>
  <si>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</si>
  <si>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</si>
  <si>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</si>
  <si>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</si>
  <si>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</si>
  <si>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</si>
  <si>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</si>
  <si>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</si>
  <si>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</si>
  <si>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</si>
  <si>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</si>
  <si>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</t>
  </si>
  <si>
    <t>Orchard Prairie</t>
  </si>
  <si>
    <t>Orient</t>
  </si>
  <si>
    <t>Orondo</t>
  </si>
  <si>
    <t>Oroville</t>
  </si>
  <si>
    <t>Orting</t>
  </si>
  <si>
    <t>Othello</t>
  </si>
  <si>
    <t>Palisades</t>
  </si>
  <si>
    <t>Palouse</t>
  </si>
  <si>
    <t>Pasco</t>
  </si>
  <si>
    <t>Pateros</t>
  </si>
  <si>
    <t>Paterson</t>
  </si>
  <si>
    <t>Pe Ell</t>
  </si>
  <si>
    <t>Peninsula</t>
  </si>
  <si>
    <t>04901</t>
  </si>
  <si>
    <t>Pinnacle Prep Charter</t>
  </si>
  <si>
    <t>Pioneer</t>
  </si>
  <si>
    <t>Pomeroy</t>
  </si>
  <si>
    <t>Port Angeles</t>
  </si>
  <si>
    <t>Port Townsend</t>
  </si>
  <si>
    <t>Prescott</t>
  </si>
  <si>
    <t>Pride Prep Charter</t>
  </si>
  <si>
    <t>Prosser</t>
  </si>
  <si>
    <t>Pullman</t>
  </si>
  <si>
    <t>38901</t>
  </si>
  <si>
    <t>Pullman Com Monte Charter</t>
  </si>
  <si>
    <t>Puyallup</t>
  </si>
  <si>
    <t>Queets-Clearwater</t>
  </si>
  <si>
    <t>Quilcene</t>
  </si>
  <si>
    <t>Quileute Tribal</t>
  </si>
  <si>
    <t>Quillayute Valley</t>
  </si>
  <si>
    <t>Quinault</t>
  </si>
  <si>
    <t>Quincy</t>
  </si>
  <si>
    <t>Rainier</t>
  </si>
  <si>
    <t>Rainier Prep Charter</t>
  </si>
  <si>
    <t>Raymond</t>
  </si>
  <si>
    <t>Reardan</t>
  </si>
  <si>
    <t>Renton</t>
  </si>
  <si>
    <t>17941</t>
  </si>
  <si>
    <t>Renton TC</t>
  </si>
  <si>
    <t>Republic</t>
  </si>
  <si>
    <t>Richland</t>
  </si>
  <si>
    <t>Ridgefield</t>
  </si>
  <si>
    <t>Ritzville</t>
  </si>
  <si>
    <t>Riverside</t>
  </si>
  <si>
    <t>Riverview</t>
  </si>
  <si>
    <t>Rochester</t>
  </si>
  <si>
    <t>Roosevelt</t>
  </si>
  <si>
    <t>Rosalia</t>
  </si>
  <si>
    <t>Royal</t>
  </si>
  <si>
    <t>San Juan</t>
  </si>
  <si>
    <t>Satsop</t>
  </si>
  <si>
    <t>Seattle</t>
  </si>
  <si>
    <t>Sedro Woolley</t>
  </si>
  <si>
    <t>Selah</t>
  </si>
  <si>
    <t>Selkirk</t>
  </si>
  <si>
    <t>Sequim</t>
  </si>
  <si>
    <t>Shaw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</si>
  <si>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</si>
  <si>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</si>
  <si>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</si>
  <si>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</si>
  <si>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</si>
  <si>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</si>
  <si>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</si>
  <si>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South Bend</t>
  </si>
  <si>
    <t>South Kitsap</t>
  </si>
  <si>
    <t>South Whidbey</t>
  </si>
  <si>
    <t>Southside</t>
  </si>
  <si>
    <t>Spokane</t>
  </si>
  <si>
    <t>Spokane Int'l Charter</t>
  </si>
  <si>
    <t>Sprague</t>
  </si>
  <si>
    <t>St John</t>
  </si>
  <si>
    <t>Stanwood</t>
  </si>
  <si>
    <t>Star</t>
  </si>
  <si>
    <t>Starbuck</t>
  </si>
  <si>
    <t>Stehekin</t>
  </si>
  <si>
    <t>Steilacoom Hist.</t>
  </si>
  <si>
    <t>Steptoe</t>
  </si>
  <si>
    <t>Stevenson-Carson</t>
  </si>
  <si>
    <t>Sultan</t>
  </si>
  <si>
    <t>Summit Atlas Charter</t>
  </si>
  <si>
    <t>Summit Olympus Charter</t>
  </si>
  <si>
    <t>Summit Sierra Charter</t>
  </si>
  <si>
    <t>Summit Valley</t>
  </si>
  <si>
    <t>Sumner</t>
  </si>
  <si>
    <t>Sunnyside</t>
  </si>
  <si>
    <t>Suquamish Tribal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</si>
  <si>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</si>
  <si>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</si>
  <si>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</si>
  <si>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</si>
  <si>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</si>
  <si>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</si>
  <si>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</si>
  <si>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</si>
  <si>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</si>
  <si>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</si>
  <si>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</si>
  <si>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</si>
  <si>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</si>
  <si>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</si>
  <si>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</si>
  <si>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</si>
  <si>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</si>
  <si>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</si>
  <si>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</si>
  <si>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 He Lut Tribal</t>
  </si>
  <si>
    <t>Wahkiakum</t>
  </si>
  <si>
    <t>Wahluke</t>
  </si>
  <si>
    <t>Waitsburg</t>
  </si>
  <si>
    <t>Walla Walla</t>
  </si>
  <si>
    <t>Wapato</t>
  </si>
  <si>
    <t>Warden</t>
  </si>
  <si>
    <t>Washougal</t>
  </si>
  <si>
    <t>Washtucna</t>
  </si>
  <si>
    <t>Waterville</t>
  </si>
  <si>
    <t>Wellpinit</t>
  </si>
  <si>
    <t>Wenatchee</t>
  </si>
  <si>
    <t>West Valley (Spok</t>
  </si>
  <si>
    <t>West Valley (Yak)</t>
  </si>
  <si>
    <t>37902</t>
  </si>
  <si>
    <t>Whatcom Interg'l Charter</t>
  </si>
  <si>
    <t>White Pass</t>
  </si>
  <si>
    <t>White River</t>
  </si>
  <si>
    <t>White Salmon</t>
  </si>
  <si>
    <t>17917</t>
  </si>
  <si>
    <t>Why Not You Charter</t>
  </si>
  <si>
    <t>Wilbur</t>
  </si>
  <si>
    <t>Willapa Valley</t>
  </si>
  <si>
    <t>Wilson Creek</t>
  </si>
  <si>
    <t>Winlock</t>
  </si>
  <si>
    <t>Wishkah Valley</t>
  </si>
  <si>
    <t>Wishram</t>
  </si>
  <si>
    <t>Woodland</t>
  </si>
  <si>
    <t>Yakama Nation Tribal</t>
  </si>
  <si>
    <t>Yakima</t>
  </si>
  <si>
    <t>Yelm</t>
  </si>
  <si>
    <t>Zillah</t>
  </si>
  <si>
    <t>980</t>
  </si>
  <si>
    <t>874</t>
  </si>
  <si>
    <t>532</t>
  </si>
  <si>
    <t>509</t>
  </si>
  <si>
    <t>County District Code</t>
  </si>
  <si>
    <t>MOE Items</t>
  </si>
  <si>
    <t>1</t>
  </si>
  <si>
    <t>STATEWIDE</t>
  </si>
  <si>
    <t>CountyDistrictCode (ActualsGeneralFundExpenditures)</t>
  </si>
  <si>
    <t>81</t>
  </si>
  <si>
    <t>86</t>
  </si>
  <si>
    <t>88</t>
  </si>
  <si>
    <t>89</t>
  </si>
  <si>
    <t>98</t>
  </si>
  <si>
    <t>MOE Prog Tot</t>
  </si>
  <si>
    <t>83</t>
  </si>
  <si>
    <t>84</t>
  </si>
  <si>
    <t>85</t>
  </si>
  <si>
    <t>Prog 97 Act 83-85 (Obj 7)</t>
  </si>
  <si>
    <t>CountyDistrictCode (ActualsGeneralFundRevenues)</t>
  </si>
  <si>
    <t>5000</t>
  </si>
  <si>
    <t>6000</t>
  </si>
  <si>
    <t>6198</t>
  </si>
  <si>
    <t>6298</t>
  </si>
  <si>
    <t>6398</t>
  </si>
  <si>
    <t>6998</t>
  </si>
  <si>
    <t>Revenues</t>
  </si>
  <si>
    <t>2298</t>
  </si>
  <si>
    <t>2998</t>
  </si>
  <si>
    <t>4198</t>
  </si>
  <si>
    <t>4398</t>
  </si>
  <si>
    <t>7198</t>
  </si>
  <si>
    <t>8198</t>
  </si>
  <si>
    <t>2021-22 Full Enrollment By Serving District</t>
  </si>
  <si>
    <r>
      <rPr>
        <i/>
        <u/>
        <sz val="11"/>
        <rFont val="Calibri"/>
        <family val="2"/>
      </rPr>
      <t>Districts</t>
    </r>
    <r>
      <rPr>
        <i/>
        <sz val="11"/>
        <rFont val="Calibri"/>
        <family val="2"/>
      </rPr>
      <t xml:space="preserve"> include Direct Funded Technical Colleges, ESDs, and Tribal Compact and Charter Schools.</t>
    </r>
  </si>
  <si>
    <r>
      <rPr>
        <i/>
        <u/>
        <sz val="11"/>
        <rFont val="Calibri"/>
        <family val="2"/>
      </rPr>
      <t>K-12 Enrollment</t>
    </r>
    <r>
      <rPr>
        <i/>
        <sz val="11"/>
        <rFont val="Calibri"/>
        <family val="2"/>
      </rPr>
      <t xml:space="preserve"> includes RS, Open Doors, Ancillary, and Nonstandard SY.</t>
    </r>
  </si>
  <si>
    <r>
      <rPr>
        <i/>
        <u/>
        <sz val="11"/>
        <rFont val="Calibri"/>
        <family val="2"/>
      </rPr>
      <t>Other Enrollment</t>
    </r>
    <r>
      <rPr>
        <i/>
        <sz val="11"/>
        <rFont val="Calibri"/>
        <family val="2"/>
      </rPr>
      <t xml:space="preserve"> includes 3-5 SPED and Institution Ed programs.</t>
    </r>
  </si>
  <si>
    <t>Total Full Enrollment</t>
  </si>
  <si>
    <t>K-12 Enrollment</t>
  </si>
  <si>
    <t>Other Enrollment</t>
  </si>
  <si>
    <t>32801</t>
  </si>
  <si>
    <t>ESD 101</t>
  </si>
  <si>
    <t>06801</t>
  </si>
  <si>
    <t>ESD 112</t>
  </si>
  <si>
    <t>18801</t>
  </si>
  <si>
    <t>ESD 114</t>
  </si>
  <si>
    <t>29801</t>
  </si>
  <si>
    <t>ESD 189</t>
  </si>
  <si>
    <t>Account 23-XX-9</t>
  </si>
  <si>
    <t>Capital Outlay - Federal - ARP IDEA</t>
  </si>
  <si>
    <t>11</t>
  </si>
  <si>
    <t>12</t>
  </si>
  <si>
    <t>13</t>
  </si>
  <si>
    <t>14</t>
  </si>
  <si>
    <t>19</t>
  </si>
  <si>
    <t>23</t>
  </si>
  <si>
    <t>38</t>
  </si>
  <si>
    <t>46</t>
  </si>
  <si>
    <t>51</t>
  </si>
  <si>
    <t>52</t>
  </si>
  <si>
    <t>53</t>
  </si>
  <si>
    <t>56</t>
  </si>
  <si>
    <t>57</t>
  </si>
  <si>
    <t>61</t>
  </si>
  <si>
    <t>64</t>
  </si>
  <si>
    <t>69</t>
  </si>
  <si>
    <t>76</t>
  </si>
  <si>
    <t>79</t>
  </si>
  <si>
    <t>PINNACLES CHARTER</t>
  </si>
  <si>
    <t>PULLMAN MONT CHARTER</t>
  </si>
  <si>
    <t>WHATCOM INT CHARTER</t>
  </si>
  <si>
    <t>17901</t>
  </si>
  <si>
    <t>WHY NOT YOU CHARTER</t>
  </si>
  <si>
    <t>IMPACT COMM BAY CHARTER</t>
  </si>
  <si>
    <t>Select the District's CCDD Number Below</t>
  </si>
  <si>
    <t>Item 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</si>
</sst>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[Red]_(* \(#,##0.00\);_(* &quot; &quot;??_);_(@_)"/>
    <numFmt numFmtId="165" formatCode="_(* #,##0_);[Red]_(* \(#,##0\);_(* &quot; &quot;??_);_(@_)"/>
    <numFmt numFmtId="166" formatCode="_(* #,##0_);_(* \(#,##0\);_(* &quot;-&quot;??_);_(@_)"/>
    <numFmt numFmtId="167" formatCode="0.00_)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rgb="FFFF000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12"/>
      <color indexed="10"/>
      <name val="Segoe UI"/>
      <family val="2"/>
    </font>
    <font>
      <sz val="10"/>
      <name val="Arial"/>
      <family val="2"/>
    </font>
    <font>
      <sz val="12"/>
      <color theme="1"/>
      <name val="Segoe UI"/>
      <family val="2"/>
    </font>
    <font>
      <b/>
      <u/>
      <sz val="12"/>
      <name val="Segoe U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sz val="8"/>
      <name val="Calibri"/>
      <family val="2"/>
      <scheme val="minor"/>
    </font>
    <font>
      <sz val="9"/>
      <color theme="0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b/>
      <sz val="12"/>
      <color rgb="FFFF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24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quotePrefix="1" applyFont="1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49" fontId="7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49" fontId="8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164" fontId="10" fillId="0" borderId="0" xfId="0" quotePrefix="1" applyNumberFormat="1" applyFont="1" applyAlignment="1">
      <alignment horizontal="center"/>
    </xf>
    <xf numFmtId="49" fontId="9" fillId="0" borderId="0" xfId="0" applyNumberFormat="1" applyFont="1" applyProtection="1">
      <protection locked="0"/>
    </xf>
    <xf numFmtId="49" fontId="10" fillId="0" borderId="0" xfId="0" applyNumberFormat="1" applyFont="1" applyProtection="1">
      <protection locked="0"/>
    </xf>
    <xf numFmtId="43" fontId="8" fillId="0" borderId="0" xfId="1" applyFont="1" applyFill="1" applyProtection="1"/>
    <xf numFmtId="4" fontId="8" fillId="2" borderId="0" xfId="0" applyNumberFormat="1" applyFont="1" applyFill="1" applyProtection="1">
      <protection locked="0"/>
    </xf>
    <xf numFmtId="165" fontId="8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165" fontId="9" fillId="0" borderId="0" xfId="0" applyNumberFormat="1" applyFont="1"/>
    <xf numFmtId="0" fontId="8" fillId="0" borderId="0" xfId="0" quotePrefix="1" applyFont="1" applyProtection="1">
      <protection locked="0"/>
    </xf>
    <xf numFmtId="165" fontId="8" fillId="2" borderId="0" xfId="0" applyNumberFormat="1" applyFont="1" applyFill="1" applyProtection="1">
      <protection locked="0"/>
    </xf>
    <xf numFmtId="0" fontId="12" fillId="0" borderId="0" xfId="0" applyFont="1"/>
    <xf numFmtId="43" fontId="8" fillId="0" borderId="0" xfId="1" applyFont="1" applyProtection="1"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 readingOrder="1"/>
      <protection locked="0"/>
    </xf>
    <xf numFmtId="165" fontId="9" fillId="0" borderId="0" xfId="0" applyNumberFormat="1" applyFont="1" applyAlignment="1" applyProtection="1">
      <alignment horizontal="left"/>
      <protection locked="0"/>
    </xf>
    <xf numFmtId="165" fontId="7" fillId="0" borderId="0" xfId="0" applyNumberFormat="1" applyFont="1" applyProtection="1">
      <protection locked="0"/>
    </xf>
    <xf numFmtId="166" fontId="8" fillId="2" borderId="0" xfId="1" applyNumberFormat="1" applyFont="1" applyFill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quotePrefix="1" applyNumberFormat="1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Continuous"/>
      <protection locked="0"/>
    </xf>
    <xf numFmtId="0" fontId="9" fillId="0" borderId="1" xfId="0" applyFont="1" applyBorder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49" fontId="15" fillId="0" borderId="0" xfId="0" applyNumberFormat="1" applyFont="1"/>
    <xf numFmtId="49" fontId="16" fillId="0" borderId="0" xfId="0" applyNumberFormat="1" applyFont="1"/>
    <xf numFmtId="49" fontId="16" fillId="0" borderId="0" xfId="0" quotePrefix="1" applyNumberFormat="1" applyFont="1"/>
    <xf numFmtId="49" fontId="15" fillId="0" borderId="0" xfId="0" quotePrefix="1" applyNumberFormat="1" applyFont="1"/>
    <xf numFmtId="0" fontId="15" fillId="0" borderId="0" xfId="0" quotePrefix="1" applyFont="1"/>
    <xf numFmtId="49" fontId="15" fillId="3" borderId="0" xfId="0" applyNumberFormat="1" applyFont="1" applyFill="1"/>
    <xf numFmtId="49" fontId="11" fillId="0" borderId="0" xfId="0" applyNumberFormat="1" applyFont="1"/>
    <xf numFmtId="3" fontId="20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21" fillId="0" borderId="0" xfId="0" quotePrefix="1" applyNumberFormat="1" applyFont="1" applyAlignment="1">
      <alignment horizontal="left" vertical="top"/>
    </xf>
    <xf numFmtId="49" fontId="23" fillId="0" borderId="0" xfId="0" quotePrefix="1" applyNumberFormat="1" applyFont="1" applyAlignment="1">
      <alignment horizontal="left"/>
    </xf>
    <xf numFmtId="0" fontId="23" fillId="0" borderId="0" xfId="0" quotePrefix="1" applyFont="1" applyAlignment="1">
      <alignment horizontal="center"/>
    </xf>
    <xf numFmtId="0" fontId="2" fillId="0" borderId="0" xfId="0" applyFont="1"/>
    <xf numFmtId="165" fontId="8" fillId="3" borderId="0" xfId="0" applyNumberFormat="1" applyFont="1" applyFill="1" applyProtection="1">
      <protection locked="0"/>
    </xf>
    <xf numFmtId="49" fontId="8" fillId="3" borderId="0" xfId="0" applyNumberFormat="1" applyFont="1" applyFill="1" applyAlignment="1" applyProtection="1">
      <alignment horizontal="right"/>
      <protection locked="0"/>
    </xf>
    <xf numFmtId="0" fontId="15" fillId="0" borderId="0" xfId="0" applyFont="1" applyAlignment="1">
      <alignment horizontal="left"/>
    </xf>
    <xf numFmtId="0" fontId="24" fillId="0" borderId="0" xfId="2"/>
    <xf numFmtId="0" fontId="26" fillId="0" borderId="0" xfId="2" applyFont="1"/>
    <xf numFmtId="0" fontId="26" fillId="0" borderId="0" xfId="2" applyFont="1" applyAlignment="1">
      <alignment horizontal="left"/>
    </xf>
    <xf numFmtId="0" fontId="26" fillId="0" borderId="0" xfId="2" applyFont="1" applyAlignment="1">
      <alignment horizontal="center"/>
    </xf>
    <xf numFmtId="0" fontId="25" fillId="0" borderId="2" xfId="2" applyFont="1" applyBorder="1"/>
    <xf numFmtId="0" fontId="25" fillId="0" borderId="4" xfId="2" applyFont="1" applyBorder="1"/>
    <xf numFmtId="0" fontId="25" fillId="0" borderId="4" xfId="2" applyFont="1" applyBorder="1" applyAlignment="1">
      <alignment horizontal="center" wrapText="1"/>
    </xf>
    <xf numFmtId="0" fontId="25" fillId="0" borderId="3" xfId="2" applyFont="1" applyBorder="1" applyAlignment="1">
      <alignment horizontal="center" wrapText="1"/>
    </xf>
    <xf numFmtId="0" fontId="25" fillId="0" borderId="0" xfId="2" quotePrefix="1" applyFont="1"/>
    <xf numFmtId="43" fontId="25" fillId="0" borderId="0" xfId="2" applyNumberFormat="1" applyFont="1" applyAlignment="1">
      <alignment horizontal="center"/>
    </xf>
    <xf numFmtId="43" fontId="24" fillId="0" borderId="0" xfId="2" applyNumberFormat="1"/>
    <xf numFmtId="0" fontId="17" fillId="0" borderId="0" xfId="2" applyFont="1"/>
    <xf numFmtId="43" fontId="17" fillId="0" borderId="0" xfId="2" applyNumberFormat="1" applyFont="1"/>
    <xf numFmtId="167" fontId="24" fillId="0" borderId="0" xfId="2" applyNumberFormat="1"/>
    <xf numFmtId="0" fontId="17" fillId="0" borderId="0" xfId="2" quotePrefix="1" applyFont="1" applyAlignment="1">
      <alignment horizontal="left"/>
    </xf>
    <xf numFmtId="0" fontId="18" fillId="0" borderId="0" xfId="2" applyFont="1" applyAlignment="1">
      <alignment horizontal="left"/>
    </xf>
    <xf numFmtId="49" fontId="18" fillId="0" borderId="0" xfId="2" applyNumberFormat="1" applyFont="1" applyAlignment="1">
      <alignment horizontal="left"/>
    </xf>
    <xf numFmtId="49" fontId="17" fillId="0" borderId="0" xfId="2" applyNumberFormat="1" applyFont="1"/>
    <xf numFmtId="49" fontId="25" fillId="0" borderId="0" xfId="2" quotePrefix="1" applyNumberFormat="1" applyFont="1"/>
    <xf numFmtId="49" fontId="17" fillId="0" borderId="0" xfId="2" quotePrefix="1" applyNumberFormat="1" applyFont="1" applyAlignment="1">
      <alignment horizontal="left"/>
    </xf>
    <xf numFmtId="49" fontId="19" fillId="0" borderId="0" xfId="2" quotePrefix="1" applyNumberFormat="1" applyFont="1"/>
    <xf numFmtId="49" fontId="17" fillId="0" borderId="0" xfId="2" quotePrefix="1" applyNumberFormat="1" applyFont="1"/>
    <xf numFmtId="49" fontId="24" fillId="0" borderId="0" xfId="2" quotePrefix="1" applyNumberFormat="1" applyAlignment="1">
      <alignment horizontal="left"/>
    </xf>
    <xf numFmtId="49" fontId="18" fillId="0" borderId="0" xfId="2" quotePrefix="1" applyNumberFormat="1" applyFont="1" applyAlignment="1">
      <alignment horizontal="left"/>
    </xf>
    <xf numFmtId="44" fontId="8" fillId="0" borderId="0" xfId="0" applyNumberFormat="1" applyFont="1" applyAlignment="1" applyProtection="1">
      <alignment horizontal="centerContinuous"/>
      <protection locked="0"/>
    </xf>
    <xf numFmtId="44" fontId="8" fillId="0" borderId="0" xfId="0" applyNumberFormat="1" applyFont="1" applyProtection="1">
      <protection locked="0"/>
    </xf>
    <xf numFmtId="44" fontId="8" fillId="2" borderId="0" xfId="0" applyNumberFormat="1" applyFont="1" applyFill="1" applyProtection="1">
      <protection locked="0"/>
    </xf>
    <xf numFmtId="44" fontId="13" fillId="0" borderId="0" xfId="0" applyNumberFormat="1" applyFont="1" applyAlignment="1" applyProtection="1">
      <alignment horizontal="center"/>
      <protection locked="0"/>
    </xf>
    <xf numFmtId="44" fontId="8" fillId="0" borderId="0" xfId="0" applyNumberFormat="1" applyFont="1" applyAlignment="1" applyProtection="1">
      <alignment horizontal="right"/>
      <protection locked="0"/>
    </xf>
    <xf numFmtId="44" fontId="9" fillId="3" borderId="0" xfId="0" applyNumberFormat="1" applyFont="1" applyFill="1" applyProtection="1">
      <protection locked="0"/>
    </xf>
    <xf numFmtId="44" fontId="9" fillId="0" borderId="0" xfId="0" applyNumberFormat="1" applyFont="1" applyProtection="1">
      <protection locked="0"/>
    </xf>
    <xf numFmtId="44" fontId="9" fillId="0" borderId="0" xfId="0" applyNumberFormat="1" applyFont="1"/>
    <xf numFmtId="44" fontId="8" fillId="0" borderId="0" xfId="0" applyNumberFormat="1" applyFont="1"/>
    <xf numFmtId="44" fontId="7" fillId="0" borderId="0" xfId="0" applyNumberFormat="1" applyFont="1" applyProtection="1">
      <protection locked="0"/>
    </xf>
    <xf numFmtId="44" fontId="28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43" fontId="8" fillId="0" borderId="0" xfId="0" applyNumberFormat="1" applyFont="1" applyProtection="1">
      <protection locked="0"/>
    </xf>
    <xf numFmtId="0" fontId="25" fillId="0" borderId="0" xfId="2" applyFont="1" applyAlignment="1">
      <alignment horizontal="center"/>
    </xf>
    <xf numFmtId="0" fontId="26" fillId="0" borderId="0" xfId="2" applyFont="1" applyAlignment="1">
      <alignment horizontal="left" wrapText="1"/>
    </xf>
  </cellXfs>
  <cellStyles count="3">
    <cellStyle name="Comma 2" xfId="1" xr:uid="{68943BB2-33C2-49CD-96B3-44F167C0AA8D}"/>
    <cellStyle name="Normal" xfId="0" builtinId="0"/>
    <cellStyle name="Normal 2" xfId="2" xr:uid="{4B3DD580-D5B1-40A8-AF92-1D3102007EA6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666666"/>
        <name val="Arial"/>
        <family val="2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666666"/>
        <name val="Arial"/>
        <family val="2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666666"/>
        <name val="Arial"/>
        <family val="2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666666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666666"/>
        <name val="Arial"/>
        <family val="2"/>
        <scheme val="none"/>
      </font>
      <numFmt numFmtId="30" formatCode="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34F5D4-2A89-4FA0-B032-8120269AF4E4}" name="Table1" displayName="Table1" ref="B3:F322" totalsRowShown="0" headerRowDxfId="34" dataDxfId="33">
  <autoFilter ref="B3:F322" xr:uid="{A434F5D4-2A89-4FA0-B032-8120269AF4E4}"/>
  <tableColumns count="5">
    <tableColumn id="1" xr3:uid="{DF8B1DDC-062F-484E-A52D-EA31303A03B2}" name="County District Code" dataDxfId="32"/>
    <tableColumn id="2" xr3:uid="{19592D7F-50F6-485E-BF29-5D8D26B78585}" name="509" dataDxfId="31"/>
    <tableColumn id="3" xr3:uid="{01EDE20C-83A3-492E-BFC0-4F36E197837C}" name="532" dataDxfId="30"/>
    <tableColumn id="4" xr3:uid="{5B5B14A0-C7C1-4082-ADEC-C96D55BD8C26}" name="874" dataDxfId="29"/>
    <tableColumn id="5" xr3:uid="{A74D1B13-9FFA-4C94-92EF-E1FFC3B03B12}" name="980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6733EF-3024-410D-8CF1-2BC94F1A3D4E}" name="Table2" displayName="Table2" ref="H3:M314" totalsRowShown="0" headerRowDxfId="27">
  <autoFilter ref="H3:M314" xr:uid="{376733EF-3024-410D-8CF1-2BC94F1A3D4E}"/>
  <tableColumns count="6">
    <tableColumn id="1" xr3:uid="{6F85C673-A539-474E-811F-2B6C8692921A}" name="CountyDistrictCode (ActualsGeneralFundExpenditures)" dataDxfId="26"/>
    <tableColumn id="2" xr3:uid="{9288FEDC-5632-46A1-B52D-A5BE47FB1D90}" name="81"/>
    <tableColumn id="3" xr3:uid="{C5E475AE-90AC-401E-94EB-9723AF7FB6FD}" name="86"/>
    <tableColumn id="4" xr3:uid="{298D40B6-2E64-481C-80ED-EFDF7BEC48FB}" name="88"/>
    <tableColumn id="5" xr3:uid="{5B0E858C-0FD3-499E-A9FC-E49E5233D90B}" name="89"/>
    <tableColumn id="6" xr3:uid="{1EC79DEE-1068-46BF-BBA8-0849A33DF0E4}" name="98" dataDxfId="2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34F7C55-596B-44EE-B71C-D9414FC76302}" name="Table3" displayName="Table3" ref="O3:R158" totalsRowShown="0" headerRowDxfId="24">
  <autoFilter ref="O3:R158" xr:uid="{434F7C55-596B-44EE-B71C-D9414FC76302}"/>
  <tableColumns count="4">
    <tableColumn id="1" xr3:uid="{AB06D346-C587-493B-ACEB-A4773DC854CA}" name="CountyDistrictCode (ActualsGeneralFundExpenditures)" dataDxfId="23"/>
    <tableColumn id="2" xr3:uid="{EFF7949F-A3B0-4F86-8EA9-BFD950E946BF}" name="83" dataDxfId="22"/>
    <tableColumn id="3" xr3:uid="{E4588099-DB20-46FB-ACD5-C8186AE10E2A}" name="84" dataDxfId="21"/>
    <tableColumn id="4" xr3:uid="{CC3D28F3-0887-40DF-9AEC-FC1B59C5F829}" name="8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628ED3F-EF45-4CFA-A0DB-A9F088743A5E}" name="Table4" displayName="Table4" ref="T3:AF321" totalsRowShown="0" headerRowDxfId="20" dataDxfId="19">
  <autoFilter ref="T3:AF321" xr:uid="{F628ED3F-EF45-4CFA-A0DB-A9F088743A5E}"/>
  <tableColumns count="13">
    <tableColumn id="1" xr3:uid="{890545EA-CE68-4EB8-A344-D18E3260D20B}" name="CountyDistrictCode (ActualsGeneralFundRevenues)" dataDxfId="18"/>
    <tableColumn id="2" xr3:uid="{9B0D8C7B-A0A5-4367-925B-573DA4CC18E7}" name="2298" dataDxfId="17"/>
    <tableColumn id="3" xr3:uid="{499AD48D-1F59-4FA8-97AE-CFC8E3F51CD8}" name="2998" dataDxfId="16"/>
    <tableColumn id="4" xr3:uid="{B2DF7BF9-5443-47B4-8CCC-03E95970B32D}" name="4198" dataDxfId="15"/>
    <tableColumn id="5" xr3:uid="{6A280624-BECA-4046-AAA9-0E813DA0500D}" name="4398"/>
    <tableColumn id="6" xr3:uid="{B358B982-52DC-4D8C-8EEA-5A87384DAD51}" name="5000" dataDxfId="14"/>
    <tableColumn id="7" xr3:uid="{5ECE253D-5817-495A-AF7C-2F09D95590A9}" name="6000" dataDxfId="13"/>
    <tableColumn id="8" xr3:uid="{EE3F5825-1A19-411C-A7A5-E74641129939}" name="6198" dataDxfId="12"/>
    <tableColumn id="9" xr3:uid="{B5E841EC-03E4-4972-A67A-FFEED5DBE82C}" name="6298" dataDxfId="11"/>
    <tableColumn id="10" xr3:uid="{65A9E0D4-49FE-45B8-85DA-ECAE97D5A0C3}" name="6398" dataDxfId="10"/>
    <tableColumn id="11" xr3:uid="{EA63BB9D-FAB2-4645-B218-95C82FD4EDEF}" name="6998" dataDxfId="9"/>
    <tableColumn id="12" xr3:uid="{9A3AAB0C-8895-4293-936A-747DE4FA80F9}" name="7198" dataDxfId="8"/>
    <tableColumn id="13" xr3:uid="{6A172276-3548-4DFB-B2BD-70E367387FB3}" name="8198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D0F1E57-246E-4357-8A79-8DFF783338A4}" name="Table6" displayName="Table6" ref="AH3:BC179" totalsRowShown="0" headerRowDxfId="6">
  <autoFilter ref="AH3:BC179" xr:uid="{FD0F1E57-246E-4357-8A79-8DFF783338A4}"/>
  <tableColumns count="22">
    <tableColumn id="1" xr3:uid="{E69E2640-A943-47D6-8B3E-AC1D792411E6}" name="CountyDistrictCode (ActualsGeneralFundExpenditures)" dataDxfId="5"/>
    <tableColumn id="2" xr3:uid="{DFAF185D-D6F9-4363-9643-1582207AF724}" name="11"/>
    <tableColumn id="3" xr3:uid="{2DE02E48-5691-44FA-95FF-603F967C8536}" name="12"/>
    <tableColumn id="4" xr3:uid="{343CAF5F-4273-42CC-98D2-B8BBB1E275C1}" name="13" dataDxfId="4"/>
    <tableColumn id="5" xr3:uid="{BAC6C04A-4A1D-4F56-9D0D-9E9B07744717}" name="14"/>
    <tableColumn id="6" xr3:uid="{808677BC-0B13-4383-819A-6C7B6D4C6DAD}" name="19"/>
    <tableColumn id="7" xr3:uid="{6D828466-AC41-4159-BCE6-906B68BC7913}" name="23"/>
    <tableColumn id="8" xr3:uid="{C0EA9E1B-565D-4673-ABB3-14974DACFFEF}" name="38"/>
    <tableColumn id="9" xr3:uid="{910B62B1-6DA1-424F-8A80-15777DBC7474}" name="46"/>
    <tableColumn id="10" xr3:uid="{ED4D96E3-D532-4C02-AF07-AFD1628C755A}" name="51"/>
    <tableColumn id="11" xr3:uid="{4EF36026-A999-447A-A706-4AC24436ADCD}" name="52"/>
    <tableColumn id="12" xr3:uid="{2B0941E3-7128-4B76-A349-E2828FC8965B}" name="53"/>
    <tableColumn id="13" xr3:uid="{768BA6A8-32A2-40DB-8618-9DD1E7DC40A2}" name="56"/>
    <tableColumn id="14" xr3:uid="{14A8F7B9-8CA9-41E4-A74D-3D87E8317583}" name="57"/>
    <tableColumn id="15" xr3:uid="{231A3D2E-61D0-4D6B-B472-03C5D2707E7E}" name="61"/>
    <tableColumn id="16" xr3:uid="{D9C84AB2-2514-4F3A-9F66-985F8921C59E}" name="64"/>
    <tableColumn id="17" xr3:uid="{682FADF1-3FE0-405B-8542-EA33203A69A0}" name="69"/>
    <tableColumn id="18" xr3:uid="{97436D5D-2ABC-4ADF-BB62-A4EF7DDC93AA}" name="76"/>
    <tableColumn id="19" xr3:uid="{3A1D10F6-E9BF-457D-AFD7-B14B69D82843}" name="79"/>
    <tableColumn id="20" xr3:uid="{22C5A738-7D34-40AA-A08E-88521DCAC047}" name="88"/>
    <tableColumn id="21" xr3:uid="{60248083-A3D1-4128-9A4D-3B2CF0A27F09}" name="89"/>
    <tableColumn id="22" xr3:uid="{0730C272-22C2-4B43-A592-67146B09F09C}" name="9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5F484-FF5A-4795-856C-14F4E2D64072}">
  <sheetPr>
    <tabColor theme="4" tint="-0.249977111117893"/>
  </sheetPr>
  <dimension ref="A1:B330"/>
  <sheetViews>
    <sheetView workbookViewId="0">
      <selection activeCell="F24" sqref="F24"/>
    </sheetView>
  </sheetViews>
  <sheetFormatPr defaultRowHeight="15" x14ac:dyDescent="0.25"/>
  <cols>
    <col min="2" max="2" width="36.140625" bestFit="1" customWidth="1"/>
  </cols>
  <sheetData>
    <row r="1" spans="1:2" x14ac:dyDescent="0.25">
      <c r="A1" s="45" t="s">
        <v>151</v>
      </c>
      <c r="B1" s="45" t="s">
        <v>152</v>
      </c>
    </row>
    <row r="2" spans="1:2" x14ac:dyDescent="0.25">
      <c r="A2" s="46" t="s">
        <v>151</v>
      </c>
      <c r="B2" s="47" t="s">
        <v>152</v>
      </c>
    </row>
    <row r="3" spans="1:2" x14ac:dyDescent="0.25">
      <c r="A3" s="48" t="s">
        <v>147</v>
      </c>
      <c r="B3" s="65" t="s">
        <v>1122</v>
      </c>
    </row>
    <row r="4" spans="1:2" x14ac:dyDescent="0.25">
      <c r="A4" s="48" t="s">
        <v>153</v>
      </c>
      <c r="B4" s="48" t="s">
        <v>154</v>
      </c>
    </row>
    <row r="5" spans="1:2" x14ac:dyDescent="0.25">
      <c r="A5" s="48" t="s">
        <v>155</v>
      </c>
      <c r="B5" s="48" t="s">
        <v>156</v>
      </c>
    </row>
    <row r="6" spans="1:2" x14ac:dyDescent="0.25">
      <c r="A6" s="48" t="s">
        <v>157</v>
      </c>
      <c r="B6" s="48" t="s">
        <v>158</v>
      </c>
    </row>
    <row r="7" spans="1:2" x14ac:dyDescent="0.25">
      <c r="A7" s="48" t="s">
        <v>159</v>
      </c>
      <c r="B7" s="48" t="s">
        <v>160</v>
      </c>
    </row>
    <row r="8" spans="1:2" x14ac:dyDescent="0.25">
      <c r="A8" s="48" t="s">
        <v>161</v>
      </c>
      <c r="B8" s="48" t="s">
        <v>162</v>
      </c>
    </row>
    <row r="9" spans="1:2" x14ac:dyDescent="0.25">
      <c r="A9" s="48" t="s">
        <v>163</v>
      </c>
      <c r="B9" s="48" t="s">
        <v>164</v>
      </c>
    </row>
    <row r="10" spans="1:2" x14ac:dyDescent="0.25">
      <c r="A10" s="48" t="s">
        <v>165</v>
      </c>
      <c r="B10" s="48" t="s">
        <v>166</v>
      </c>
    </row>
    <row r="11" spans="1:2" x14ac:dyDescent="0.25">
      <c r="A11" s="48" t="s">
        <v>167</v>
      </c>
      <c r="B11" s="48" t="s">
        <v>168</v>
      </c>
    </row>
    <row r="12" spans="1:2" x14ac:dyDescent="0.25">
      <c r="A12" s="48" t="s">
        <v>169</v>
      </c>
      <c r="B12" s="48" t="s">
        <v>170</v>
      </c>
    </row>
    <row r="13" spans="1:2" x14ac:dyDescent="0.25">
      <c r="A13" s="48" t="s">
        <v>171</v>
      </c>
      <c r="B13" s="48" t="s">
        <v>172</v>
      </c>
    </row>
    <row r="14" spans="1:2" x14ac:dyDescent="0.25">
      <c r="A14" s="48" t="s">
        <v>173</v>
      </c>
      <c r="B14" s="48" t="s">
        <v>174</v>
      </c>
    </row>
    <row r="15" spans="1:2" x14ac:dyDescent="0.25">
      <c r="A15" s="48" t="s">
        <v>175</v>
      </c>
      <c r="B15" s="48" t="s">
        <v>176</v>
      </c>
    </row>
    <row r="16" spans="1:2" x14ac:dyDescent="0.25">
      <c r="A16" s="48" t="s">
        <v>177</v>
      </c>
      <c r="B16" s="48" t="s">
        <v>178</v>
      </c>
    </row>
    <row r="17" spans="1:2" x14ac:dyDescent="0.25">
      <c r="A17" s="48" t="s">
        <v>179</v>
      </c>
      <c r="B17" s="48" t="s">
        <v>180</v>
      </c>
    </row>
    <row r="18" spans="1:2" x14ac:dyDescent="0.25">
      <c r="A18" s="48" t="s">
        <v>181</v>
      </c>
      <c r="B18" s="48" t="s">
        <v>182</v>
      </c>
    </row>
    <row r="19" spans="1:2" x14ac:dyDescent="0.25">
      <c r="A19" s="48" t="s">
        <v>183</v>
      </c>
      <c r="B19" s="48" t="s">
        <v>184</v>
      </c>
    </row>
    <row r="20" spans="1:2" x14ac:dyDescent="0.25">
      <c r="A20" s="48" t="s">
        <v>185</v>
      </c>
      <c r="B20" s="48" t="s">
        <v>186</v>
      </c>
    </row>
    <row r="21" spans="1:2" x14ac:dyDescent="0.25">
      <c r="A21" s="48" t="s">
        <v>187</v>
      </c>
      <c r="B21" s="48" t="s">
        <v>188</v>
      </c>
    </row>
    <row r="22" spans="1:2" x14ac:dyDescent="0.25">
      <c r="A22" s="48" t="s">
        <v>189</v>
      </c>
      <c r="B22" s="48" t="s">
        <v>190</v>
      </c>
    </row>
    <row r="23" spans="1:2" x14ac:dyDescent="0.25">
      <c r="A23" s="48" t="s">
        <v>191</v>
      </c>
      <c r="B23" s="48" t="s">
        <v>192</v>
      </c>
    </row>
    <row r="24" spans="1:2" x14ac:dyDescent="0.25">
      <c r="A24" s="48" t="s">
        <v>990</v>
      </c>
      <c r="B24" s="48" t="s">
        <v>1183</v>
      </c>
    </row>
    <row r="25" spans="1:2" x14ac:dyDescent="0.25">
      <c r="A25" s="48" t="s">
        <v>193</v>
      </c>
      <c r="B25" s="48" t="s">
        <v>194</v>
      </c>
    </row>
    <row r="26" spans="1:2" x14ac:dyDescent="0.25">
      <c r="A26" s="48" t="s">
        <v>195</v>
      </c>
      <c r="B26" s="48" t="s">
        <v>196</v>
      </c>
    </row>
    <row r="27" spans="1:2" x14ac:dyDescent="0.25">
      <c r="A27" s="48" t="s">
        <v>197</v>
      </c>
      <c r="B27" s="48" t="s">
        <v>198</v>
      </c>
    </row>
    <row r="28" spans="1:2" x14ac:dyDescent="0.25">
      <c r="A28" s="48" t="s">
        <v>199</v>
      </c>
      <c r="B28" s="48" t="s">
        <v>200</v>
      </c>
    </row>
    <row r="29" spans="1:2" x14ac:dyDescent="0.25">
      <c r="A29" s="48" t="s">
        <v>201</v>
      </c>
      <c r="B29" s="48" t="s">
        <v>202</v>
      </c>
    </row>
    <row r="30" spans="1:2" x14ac:dyDescent="0.25">
      <c r="A30" s="48" t="s">
        <v>203</v>
      </c>
      <c r="B30" s="48" t="s">
        <v>204</v>
      </c>
    </row>
    <row r="31" spans="1:2" x14ac:dyDescent="0.25">
      <c r="A31" s="48" t="s">
        <v>205</v>
      </c>
      <c r="B31" s="48" t="s">
        <v>206</v>
      </c>
    </row>
    <row r="32" spans="1:2" x14ac:dyDescent="0.25">
      <c r="A32" s="48" t="s">
        <v>207</v>
      </c>
      <c r="B32" s="48" t="s">
        <v>208</v>
      </c>
    </row>
    <row r="33" spans="1:2" x14ac:dyDescent="0.25">
      <c r="A33" s="48" t="s">
        <v>209</v>
      </c>
      <c r="B33" s="48" t="s">
        <v>210</v>
      </c>
    </row>
    <row r="34" spans="1:2" x14ac:dyDescent="0.25">
      <c r="A34" s="48" t="s">
        <v>211</v>
      </c>
      <c r="B34" s="48" t="s">
        <v>212</v>
      </c>
    </row>
    <row r="35" spans="1:2" x14ac:dyDescent="0.25">
      <c r="A35" s="48" t="s">
        <v>213</v>
      </c>
      <c r="B35" s="48" t="s">
        <v>214</v>
      </c>
    </row>
    <row r="36" spans="1:2" x14ac:dyDescent="0.25">
      <c r="A36" s="48" t="s">
        <v>215</v>
      </c>
      <c r="B36" s="48" t="s">
        <v>216</v>
      </c>
    </row>
    <row r="37" spans="1:2" x14ac:dyDescent="0.25">
      <c r="A37" s="48" t="s">
        <v>217</v>
      </c>
      <c r="B37" s="48" t="s">
        <v>218</v>
      </c>
    </row>
    <row r="38" spans="1:2" x14ac:dyDescent="0.25">
      <c r="A38" s="48" t="s">
        <v>219</v>
      </c>
      <c r="B38" s="48" t="s">
        <v>220</v>
      </c>
    </row>
    <row r="39" spans="1:2" x14ac:dyDescent="0.25">
      <c r="A39" s="48" t="s">
        <v>221</v>
      </c>
      <c r="B39" s="48" t="s">
        <v>222</v>
      </c>
    </row>
    <row r="40" spans="1:2" x14ac:dyDescent="0.25">
      <c r="A40" s="48" t="s">
        <v>223</v>
      </c>
      <c r="B40" s="48" t="s">
        <v>224</v>
      </c>
    </row>
    <row r="41" spans="1:2" x14ac:dyDescent="0.25">
      <c r="A41" s="48" t="s">
        <v>225</v>
      </c>
      <c r="B41" s="48" t="s">
        <v>226</v>
      </c>
    </row>
    <row r="42" spans="1:2" x14ac:dyDescent="0.25">
      <c r="A42" s="48" t="s">
        <v>227</v>
      </c>
      <c r="B42" s="48" t="s">
        <v>228</v>
      </c>
    </row>
    <row r="43" spans="1:2" x14ac:dyDescent="0.25">
      <c r="A43" s="48" t="s">
        <v>229</v>
      </c>
      <c r="B43" s="48" t="s">
        <v>230</v>
      </c>
    </row>
    <row r="44" spans="1:2" x14ac:dyDescent="0.25">
      <c r="A44" s="48" t="s">
        <v>231</v>
      </c>
      <c r="B44" s="48" t="s">
        <v>232</v>
      </c>
    </row>
    <row r="45" spans="1:2" x14ac:dyDescent="0.25">
      <c r="A45" s="48" t="s">
        <v>233</v>
      </c>
      <c r="B45" s="48" t="s">
        <v>234</v>
      </c>
    </row>
    <row r="46" spans="1:2" x14ac:dyDescent="0.25">
      <c r="A46" s="48" t="s">
        <v>235</v>
      </c>
      <c r="B46" s="48" t="s">
        <v>236</v>
      </c>
    </row>
    <row r="47" spans="1:2" x14ac:dyDescent="0.25">
      <c r="A47" s="48" t="s">
        <v>237</v>
      </c>
      <c r="B47" s="48" t="s">
        <v>238</v>
      </c>
    </row>
    <row r="48" spans="1:2" x14ac:dyDescent="0.25">
      <c r="A48" s="48" t="s">
        <v>239</v>
      </c>
      <c r="B48" s="48" t="s">
        <v>240</v>
      </c>
    </row>
    <row r="49" spans="1:2" x14ac:dyDescent="0.25">
      <c r="A49" s="48" t="s">
        <v>241</v>
      </c>
      <c r="B49" s="48" t="s">
        <v>242</v>
      </c>
    </row>
    <row r="50" spans="1:2" x14ac:dyDescent="0.25">
      <c r="A50" s="48" t="s">
        <v>243</v>
      </c>
      <c r="B50" s="48" t="s">
        <v>244</v>
      </c>
    </row>
    <row r="51" spans="1:2" x14ac:dyDescent="0.25">
      <c r="A51" s="48" t="s">
        <v>245</v>
      </c>
      <c r="B51" s="48" t="s">
        <v>246</v>
      </c>
    </row>
    <row r="52" spans="1:2" x14ac:dyDescent="0.25">
      <c r="A52" s="48" t="s">
        <v>247</v>
      </c>
      <c r="B52" s="48" t="s">
        <v>248</v>
      </c>
    </row>
    <row r="53" spans="1:2" x14ac:dyDescent="0.25">
      <c r="A53" s="48" t="s">
        <v>249</v>
      </c>
      <c r="B53" s="48" t="s">
        <v>250</v>
      </c>
    </row>
    <row r="54" spans="1:2" x14ac:dyDescent="0.25">
      <c r="A54" s="48" t="s">
        <v>251</v>
      </c>
      <c r="B54" s="48" t="s">
        <v>252</v>
      </c>
    </row>
    <row r="55" spans="1:2" x14ac:dyDescent="0.25">
      <c r="A55" s="48" t="s">
        <v>253</v>
      </c>
      <c r="B55" s="48" t="s">
        <v>254</v>
      </c>
    </row>
    <row r="56" spans="1:2" x14ac:dyDescent="0.25">
      <c r="A56" s="48" t="s">
        <v>255</v>
      </c>
      <c r="B56" s="48" t="s">
        <v>256</v>
      </c>
    </row>
    <row r="57" spans="1:2" x14ac:dyDescent="0.25">
      <c r="A57" s="48" t="s">
        <v>257</v>
      </c>
      <c r="B57" s="48" t="s">
        <v>258</v>
      </c>
    </row>
    <row r="58" spans="1:2" x14ac:dyDescent="0.25">
      <c r="A58" s="48" t="s">
        <v>259</v>
      </c>
      <c r="B58" s="48" t="s">
        <v>260</v>
      </c>
    </row>
    <row r="59" spans="1:2" x14ac:dyDescent="0.25">
      <c r="A59" s="48" t="s">
        <v>261</v>
      </c>
      <c r="B59" s="48" t="s">
        <v>262</v>
      </c>
    </row>
    <row r="60" spans="1:2" x14ac:dyDescent="0.25">
      <c r="A60" s="48" t="s">
        <v>263</v>
      </c>
      <c r="B60" s="48" t="s">
        <v>264</v>
      </c>
    </row>
    <row r="61" spans="1:2" x14ac:dyDescent="0.25">
      <c r="A61" s="48" t="s">
        <v>265</v>
      </c>
      <c r="B61" s="48" t="s">
        <v>266</v>
      </c>
    </row>
    <row r="62" spans="1:2" x14ac:dyDescent="0.25">
      <c r="A62" s="48" t="s">
        <v>267</v>
      </c>
      <c r="B62" s="48" t="s">
        <v>268</v>
      </c>
    </row>
    <row r="63" spans="1:2" x14ac:dyDescent="0.25">
      <c r="A63" s="48" t="s">
        <v>269</v>
      </c>
      <c r="B63" s="48" t="s">
        <v>270</v>
      </c>
    </row>
    <row r="64" spans="1:2" x14ac:dyDescent="0.25">
      <c r="A64" s="48" t="s">
        <v>271</v>
      </c>
      <c r="B64" s="48" t="s">
        <v>272</v>
      </c>
    </row>
    <row r="65" spans="1:2" x14ac:dyDescent="0.25">
      <c r="A65" s="48" t="s">
        <v>273</v>
      </c>
      <c r="B65" s="48" t="s">
        <v>274</v>
      </c>
    </row>
    <row r="66" spans="1:2" x14ac:dyDescent="0.25">
      <c r="A66" s="48" t="s">
        <v>275</v>
      </c>
      <c r="B66" s="48" t="s">
        <v>276</v>
      </c>
    </row>
    <row r="67" spans="1:2" x14ac:dyDescent="0.25">
      <c r="A67" s="48" t="s">
        <v>277</v>
      </c>
      <c r="B67" s="48" t="s">
        <v>278</v>
      </c>
    </row>
    <row r="68" spans="1:2" x14ac:dyDescent="0.25">
      <c r="A68" s="48" t="s">
        <v>279</v>
      </c>
      <c r="B68" s="48" t="s">
        <v>280</v>
      </c>
    </row>
    <row r="69" spans="1:2" x14ac:dyDescent="0.25">
      <c r="A69" s="48" t="s">
        <v>281</v>
      </c>
      <c r="B69" s="48" t="s">
        <v>282</v>
      </c>
    </row>
    <row r="70" spans="1:2" x14ac:dyDescent="0.25">
      <c r="A70" s="48" t="s">
        <v>283</v>
      </c>
      <c r="B70" s="48" t="s">
        <v>284</v>
      </c>
    </row>
    <row r="71" spans="1:2" x14ac:dyDescent="0.25">
      <c r="A71" s="48" t="s">
        <v>285</v>
      </c>
      <c r="B71" s="48" t="s">
        <v>286</v>
      </c>
    </row>
    <row r="72" spans="1:2" x14ac:dyDescent="0.25">
      <c r="A72" s="48" t="s">
        <v>287</v>
      </c>
      <c r="B72" s="48" t="s">
        <v>288</v>
      </c>
    </row>
    <row r="73" spans="1:2" x14ac:dyDescent="0.25">
      <c r="A73" s="48" t="s">
        <v>289</v>
      </c>
      <c r="B73" s="48" t="s">
        <v>290</v>
      </c>
    </row>
    <row r="74" spans="1:2" x14ac:dyDescent="0.25">
      <c r="A74" s="48" t="s">
        <v>291</v>
      </c>
      <c r="B74" s="48" t="s">
        <v>292</v>
      </c>
    </row>
    <row r="75" spans="1:2" x14ac:dyDescent="0.25">
      <c r="A75" s="48" t="s">
        <v>293</v>
      </c>
      <c r="B75" s="48" t="s">
        <v>294</v>
      </c>
    </row>
    <row r="76" spans="1:2" x14ac:dyDescent="0.25">
      <c r="A76" s="48" t="s">
        <v>295</v>
      </c>
      <c r="B76" s="48" t="s">
        <v>296</v>
      </c>
    </row>
    <row r="77" spans="1:2" x14ac:dyDescent="0.25">
      <c r="A77" s="48" t="s">
        <v>297</v>
      </c>
      <c r="B77" s="48" t="s">
        <v>298</v>
      </c>
    </row>
    <row r="78" spans="1:2" x14ac:dyDescent="0.25">
      <c r="A78" s="48" t="s">
        <v>299</v>
      </c>
      <c r="B78" s="48" t="s">
        <v>300</v>
      </c>
    </row>
    <row r="79" spans="1:2" x14ac:dyDescent="0.25">
      <c r="A79" s="48" t="s">
        <v>301</v>
      </c>
      <c r="B79" s="48" t="s">
        <v>302</v>
      </c>
    </row>
    <row r="80" spans="1:2" x14ac:dyDescent="0.25">
      <c r="A80" s="48" t="s">
        <v>303</v>
      </c>
      <c r="B80" s="48" t="s">
        <v>304</v>
      </c>
    </row>
    <row r="81" spans="1:2" x14ac:dyDescent="0.25">
      <c r="A81" s="48" t="s">
        <v>305</v>
      </c>
      <c r="B81" s="48" t="s">
        <v>306</v>
      </c>
    </row>
    <row r="82" spans="1:2" x14ac:dyDescent="0.25">
      <c r="A82" s="48" t="s">
        <v>307</v>
      </c>
      <c r="B82" s="48" t="s">
        <v>308</v>
      </c>
    </row>
    <row r="83" spans="1:2" x14ac:dyDescent="0.25">
      <c r="A83" s="48" t="s">
        <v>309</v>
      </c>
      <c r="B83" s="48" t="s">
        <v>310</v>
      </c>
    </row>
    <row r="84" spans="1:2" x14ac:dyDescent="0.25">
      <c r="A84" s="48" t="s">
        <v>311</v>
      </c>
      <c r="B84" s="48" t="s">
        <v>312</v>
      </c>
    </row>
    <row r="85" spans="1:2" x14ac:dyDescent="0.25">
      <c r="A85" s="48" t="s">
        <v>313</v>
      </c>
      <c r="B85" s="48" t="s">
        <v>314</v>
      </c>
    </row>
    <row r="86" spans="1:2" x14ac:dyDescent="0.25">
      <c r="A86" s="48" t="s">
        <v>315</v>
      </c>
      <c r="B86" s="48" t="s">
        <v>316</v>
      </c>
    </row>
    <row r="87" spans="1:2" x14ac:dyDescent="0.25">
      <c r="A87" s="48" t="s">
        <v>317</v>
      </c>
      <c r="B87" s="48" t="s">
        <v>318</v>
      </c>
    </row>
    <row r="88" spans="1:2" x14ac:dyDescent="0.25">
      <c r="A88" s="48" t="s">
        <v>319</v>
      </c>
      <c r="B88" s="48" t="s">
        <v>320</v>
      </c>
    </row>
    <row r="89" spans="1:2" x14ac:dyDescent="0.25">
      <c r="A89" s="48" t="s">
        <v>321</v>
      </c>
      <c r="B89" s="48" t="s">
        <v>322</v>
      </c>
    </row>
    <row r="90" spans="1:2" x14ac:dyDescent="0.25">
      <c r="A90" s="48" t="s">
        <v>323</v>
      </c>
      <c r="B90" s="48" t="s">
        <v>324</v>
      </c>
    </row>
    <row r="91" spans="1:2" x14ac:dyDescent="0.25">
      <c r="A91" s="48" t="s">
        <v>325</v>
      </c>
      <c r="B91" s="48" t="s">
        <v>326</v>
      </c>
    </row>
    <row r="92" spans="1:2" x14ac:dyDescent="0.25">
      <c r="A92" s="48" t="s">
        <v>327</v>
      </c>
      <c r="B92" s="48" t="s">
        <v>328</v>
      </c>
    </row>
    <row r="93" spans="1:2" x14ac:dyDescent="0.25">
      <c r="A93" s="48" t="s">
        <v>329</v>
      </c>
      <c r="B93" s="48" t="s">
        <v>330</v>
      </c>
    </row>
    <row r="94" spans="1:2" x14ac:dyDescent="0.25">
      <c r="A94" s="48" t="s">
        <v>331</v>
      </c>
      <c r="B94" s="48" t="s">
        <v>332</v>
      </c>
    </row>
    <row r="95" spans="1:2" x14ac:dyDescent="0.25">
      <c r="A95" s="48" t="s">
        <v>333</v>
      </c>
      <c r="B95" s="48" t="s">
        <v>334</v>
      </c>
    </row>
    <row r="96" spans="1:2" x14ac:dyDescent="0.25">
      <c r="A96" s="48" t="s">
        <v>335</v>
      </c>
      <c r="B96" s="48" t="s">
        <v>336</v>
      </c>
    </row>
    <row r="97" spans="1:2" x14ac:dyDescent="0.25">
      <c r="A97" s="48" t="s">
        <v>337</v>
      </c>
      <c r="B97" s="48" t="s">
        <v>338</v>
      </c>
    </row>
    <row r="98" spans="1:2" x14ac:dyDescent="0.25">
      <c r="A98" s="48" t="s">
        <v>339</v>
      </c>
      <c r="B98" s="48" t="s">
        <v>340</v>
      </c>
    </row>
    <row r="99" spans="1:2" x14ac:dyDescent="0.25">
      <c r="A99" s="48" t="s">
        <v>341</v>
      </c>
      <c r="B99" s="48" t="s">
        <v>342</v>
      </c>
    </row>
    <row r="100" spans="1:2" x14ac:dyDescent="0.25">
      <c r="A100" s="48" t="s">
        <v>343</v>
      </c>
      <c r="B100" s="48" t="s">
        <v>344</v>
      </c>
    </row>
    <row r="101" spans="1:2" x14ac:dyDescent="0.25">
      <c r="A101" s="48" t="s">
        <v>345</v>
      </c>
      <c r="B101" s="48" t="s">
        <v>346</v>
      </c>
    </row>
    <row r="102" spans="1:2" x14ac:dyDescent="0.25">
      <c r="A102" s="48" t="s">
        <v>347</v>
      </c>
      <c r="B102" s="48" t="s">
        <v>348</v>
      </c>
    </row>
    <row r="103" spans="1:2" x14ac:dyDescent="0.25">
      <c r="A103" s="48" t="s">
        <v>349</v>
      </c>
      <c r="B103" s="48" t="s">
        <v>350</v>
      </c>
    </row>
    <row r="104" spans="1:2" x14ac:dyDescent="0.25">
      <c r="A104" s="48" t="s">
        <v>351</v>
      </c>
      <c r="B104" s="48" t="s">
        <v>352</v>
      </c>
    </row>
    <row r="105" spans="1:2" x14ac:dyDescent="0.25">
      <c r="A105" s="48" t="s">
        <v>353</v>
      </c>
      <c r="B105" s="48" t="s">
        <v>354</v>
      </c>
    </row>
    <row r="106" spans="1:2" x14ac:dyDescent="0.25">
      <c r="A106" s="48" t="s">
        <v>355</v>
      </c>
      <c r="B106" s="48" t="s">
        <v>356</v>
      </c>
    </row>
    <row r="107" spans="1:2" x14ac:dyDescent="0.25">
      <c r="A107" s="48" t="s">
        <v>357</v>
      </c>
      <c r="B107" s="48" t="s">
        <v>358</v>
      </c>
    </row>
    <row r="108" spans="1:2" x14ac:dyDescent="0.25">
      <c r="A108" s="48" t="s">
        <v>359</v>
      </c>
      <c r="B108" s="48" t="s">
        <v>360</v>
      </c>
    </row>
    <row r="109" spans="1:2" x14ac:dyDescent="0.25">
      <c r="A109" s="48" t="s">
        <v>361</v>
      </c>
      <c r="B109" s="48" t="s">
        <v>362</v>
      </c>
    </row>
    <row r="110" spans="1:2" x14ac:dyDescent="0.25">
      <c r="A110" s="48" t="s">
        <v>363</v>
      </c>
      <c r="B110" s="48" t="s">
        <v>364</v>
      </c>
    </row>
    <row r="111" spans="1:2" x14ac:dyDescent="0.25">
      <c r="A111" s="48" t="s">
        <v>365</v>
      </c>
      <c r="B111" s="48" t="s">
        <v>366</v>
      </c>
    </row>
    <row r="112" spans="1:2" x14ac:dyDescent="0.25">
      <c r="A112" s="48" t="s">
        <v>367</v>
      </c>
      <c r="B112" s="48" t="s">
        <v>368</v>
      </c>
    </row>
    <row r="113" spans="1:2" x14ac:dyDescent="0.25">
      <c r="A113" s="48" t="s">
        <v>369</v>
      </c>
      <c r="B113" s="48" t="s">
        <v>370</v>
      </c>
    </row>
    <row r="114" spans="1:2" x14ac:dyDescent="0.25">
      <c r="A114" s="48" t="s">
        <v>1186</v>
      </c>
      <c r="B114" s="48" t="s">
        <v>1187</v>
      </c>
    </row>
    <row r="115" spans="1:2" x14ac:dyDescent="0.25">
      <c r="A115" s="49" t="s">
        <v>371</v>
      </c>
      <c r="B115" s="49" t="s">
        <v>372</v>
      </c>
    </row>
    <row r="116" spans="1:2" x14ac:dyDescent="0.25">
      <c r="A116" s="48" t="s">
        <v>373</v>
      </c>
      <c r="B116" s="48" t="s">
        <v>374</v>
      </c>
    </row>
    <row r="117" spans="1:2" x14ac:dyDescent="0.25">
      <c r="A117" s="50" t="s">
        <v>375</v>
      </c>
      <c r="B117" s="49" t="s">
        <v>376</v>
      </c>
    </row>
    <row r="118" spans="1:2" x14ac:dyDescent="0.25">
      <c r="A118" s="49" t="s">
        <v>377</v>
      </c>
      <c r="B118" s="49" t="s">
        <v>378</v>
      </c>
    </row>
    <row r="119" spans="1:2" x14ac:dyDescent="0.25">
      <c r="A119" s="50" t="s">
        <v>379</v>
      </c>
      <c r="B119" s="49" t="s">
        <v>380</v>
      </c>
    </row>
    <row r="120" spans="1:2" x14ac:dyDescent="0.25">
      <c r="A120" s="51" t="s">
        <v>381</v>
      </c>
      <c r="B120" s="48" t="s">
        <v>382</v>
      </c>
    </row>
    <row r="121" spans="1:2" x14ac:dyDescent="0.25">
      <c r="A121" s="51" t="s">
        <v>383</v>
      </c>
      <c r="B121" s="48" t="s">
        <v>384</v>
      </c>
    </row>
    <row r="122" spans="1:2" x14ac:dyDescent="0.25">
      <c r="A122" s="48" t="s">
        <v>385</v>
      </c>
      <c r="B122" s="48" t="s">
        <v>386</v>
      </c>
    </row>
    <row r="123" spans="1:2" x14ac:dyDescent="0.25">
      <c r="A123" s="48" t="s">
        <v>387</v>
      </c>
      <c r="B123" s="48" t="s">
        <v>388</v>
      </c>
    </row>
    <row r="124" spans="1:2" x14ac:dyDescent="0.25">
      <c r="A124" s="48" t="s">
        <v>389</v>
      </c>
      <c r="B124" s="48" t="s">
        <v>390</v>
      </c>
    </row>
    <row r="125" spans="1:2" x14ac:dyDescent="0.25">
      <c r="A125" s="48" t="s">
        <v>391</v>
      </c>
      <c r="B125" s="48" t="s">
        <v>392</v>
      </c>
    </row>
    <row r="126" spans="1:2" x14ac:dyDescent="0.25">
      <c r="A126" s="48" t="s">
        <v>393</v>
      </c>
      <c r="B126" s="48" t="s">
        <v>394</v>
      </c>
    </row>
    <row r="127" spans="1:2" x14ac:dyDescent="0.25">
      <c r="A127" s="51" t="s">
        <v>395</v>
      </c>
      <c r="B127" s="48" t="s">
        <v>396</v>
      </c>
    </row>
    <row r="128" spans="1:2" x14ac:dyDescent="0.25">
      <c r="A128" s="52" t="s">
        <v>397</v>
      </c>
      <c r="B128" s="46" t="s">
        <v>398</v>
      </c>
    </row>
    <row r="129" spans="1:2" x14ac:dyDescent="0.25">
      <c r="A129" s="48" t="s">
        <v>399</v>
      </c>
      <c r="B129" s="48" t="s">
        <v>400</v>
      </c>
    </row>
    <row r="130" spans="1:2" x14ac:dyDescent="0.25">
      <c r="A130" s="48" t="s">
        <v>401</v>
      </c>
      <c r="B130" s="48" t="s">
        <v>402</v>
      </c>
    </row>
    <row r="131" spans="1:2" x14ac:dyDescent="0.25">
      <c r="A131" s="48" t="s">
        <v>403</v>
      </c>
      <c r="B131" s="48" t="s">
        <v>404</v>
      </c>
    </row>
    <row r="132" spans="1:2" x14ac:dyDescent="0.25">
      <c r="A132" s="48" t="s">
        <v>405</v>
      </c>
      <c r="B132" s="48" t="s">
        <v>406</v>
      </c>
    </row>
    <row r="133" spans="1:2" x14ac:dyDescent="0.25">
      <c r="A133" s="48" t="s">
        <v>407</v>
      </c>
      <c r="B133" s="48" t="s">
        <v>408</v>
      </c>
    </row>
    <row r="134" spans="1:2" x14ac:dyDescent="0.25">
      <c r="A134" s="48" t="s">
        <v>409</v>
      </c>
      <c r="B134" s="48" t="s">
        <v>410</v>
      </c>
    </row>
    <row r="135" spans="1:2" x14ac:dyDescent="0.25">
      <c r="A135" s="48" t="s">
        <v>411</v>
      </c>
      <c r="B135" s="48" t="s">
        <v>412</v>
      </c>
    </row>
    <row r="136" spans="1:2" x14ac:dyDescent="0.25">
      <c r="A136" s="48" t="s">
        <v>413</v>
      </c>
      <c r="B136" s="48" t="s">
        <v>414</v>
      </c>
    </row>
    <row r="137" spans="1:2" x14ac:dyDescent="0.25">
      <c r="A137" s="48" t="s">
        <v>415</v>
      </c>
      <c r="B137" s="48" t="s">
        <v>416</v>
      </c>
    </row>
    <row r="138" spans="1:2" x14ac:dyDescent="0.25">
      <c r="A138" s="48" t="s">
        <v>417</v>
      </c>
      <c r="B138" s="48" t="s">
        <v>418</v>
      </c>
    </row>
    <row r="139" spans="1:2" x14ac:dyDescent="0.25">
      <c r="A139" s="48" t="s">
        <v>419</v>
      </c>
      <c r="B139" s="48" t="s">
        <v>420</v>
      </c>
    </row>
    <row r="140" spans="1:2" x14ac:dyDescent="0.25">
      <c r="A140" s="48" t="s">
        <v>421</v>
      </c>
      <c r="B140" s="48" t="s">
        <v>422</v>
      </c>
    </row>
    <row r="141" spans="1:2" x14ac:dyDescent="0.25">
      <c r="A141" s="48" t="s">
        <v>423</v>
      </c>
      <c r="B141" s="48" t="s">
        <v>424</v>
      </c>
    </row>
    <row r="142" spans="1:2" x14ac:dyDescent="0.25">
      <c r="A142" s="48" t="s">
        <v>425</v>
      </c>
      <c r="B142" s="48" t="s">
        <v>426</v>
      </c>
    </row>
    <row r="143" spans="1:2" x14ac:dyDescent="0.25">
      <c r="A143" s="48" t="s">
        <v>427</v>
      </c>
      <c r="B143" s="48" t="s">
        <v>428</v>
      </c>
    </row>
    <row r="144" spans="1:2" x14ac:dyDescent="0.25">
      <c r="A144" s="48" t="s">
        <v>429</v>
      </c>
      <c r="B144" s="48" t="s">
        <v>430</v>
      </c>
    </row>
    <row r="145" spans="1:2" x14ac:dyDescent="0.25">
      <c r="A145" s="48" t="s">
        <v>431</v>
      </c>
      <c r="B145" s="48" t="s">
        <v>432</v>
      </c>
    </row>
    <row r="146" spans="1:2" x14ac:dyDescent="0.25">
      <c r="A146" s="48" t="s">
        <v>433</v>
      </c>
      <c r="B146" s="48" t="s">
        <v>434</v>
      </c>
    </row>
    <row r="147" spans="1:2" x14ac:dyDescent="0.25">
      <c r="A147" s="48" t="s">
        <v>435</v>
      </c>
      <c r="B147" s="48" t="s">
        <v>436</v>
      </c>
    </row>
    <row r="148" spans="1:2" x14ac:dyDescent="0.25">
      <c r="A148" s="48" t="s">
        <v>437</v>
      </c>
      <c r="B148" s="48" t="s">
        <v>438</v>
      </c>
    </row>
    <row r="149" spans="1:2" x14ac:dyDescent="0.25">
      <c r="A149" s="48" t="s">
        <v>439</v>
      </c>
      <c r="B149" s="48" t="s">
        <v>440</v>
      </c>
    </row>
    <row r="150" spans="1:2" x14ac:dyDescent="0.25">
      <c r="A150" s="48" t="s">
        <v>441</v>
      </c>
      <c r="B150" s="48" t="s">
        <v>442</v>
      </c>
    </row>
    <row r="151" spans="1:2" x14ac:dyDescent="0.25">
      <c r="A151" s="48" t="s">
        <v>443</v>
      </c>
      <c r="B151" s="48" t="s">
        <v>444</v>
      </c>
    </row>
    <row r="152" spans="1:2" x14ac:dyDescent="0.25">
      <c r="A152" s="48" t="s">
        <v>445</v>
      </c>
      <c r="B152" s="48" t="s">
        <v>446</v>
      </c>
    </row>
    <row r="153" spans="1:2" x14ac:dyDescent="0.25">
      <c r="A153" s="48" t="s">
        <v>447</v>
      </c>
      <c r="B153" s="48" t="s">
        <v>448</v>
      </c>
    </row>
    <row r="154" spans="1:2" x14ac:dyDescent="0.25">
      <c r="A154" s="48" t="s">
        <v>449</v>
      </c>
      <c r="B154" s="48" t="s">
        <v>450</v>
      </c>
    </row>
    <row r="155" spans="1:2" x14ac:dyDescent="0.25">
      <c r="A155" s="48" t="s">
        <v>451</v>
      </c>
      <c r="B155" s="48" t="s">
        <v>452</v>
      </c>
    </row>
    <row r="156" spans="1:2" x14ac:dyDescent="0.25">
      <c r="A156" s="48" t="s">
        <v>453</v>
      </c>
      <c r="B156" s="48" t="s">
        <v>454</v>
      </c>
    </row>
    <row r="157" spans="1:2" x14ac:dyDescent="0.25">
      <c r="A157" s="48" t="s">
        <v>455</v>
      </c>
      <c r="B157" s="48" t="s">
        <v>456</v>
      </c>
    </row>
    <row r="158" spans="1:2" x14ac:dyDescent="0.25">
      <c r="A158" s="48" t="s">
        <v>457</v>
      </c>
      <c r="B158" s="48" t="s">
        <v>458</v>
      </c>
    </row>
    <row r="159" spans="1:2" x14ac:dyDescent="0.25">
      <c r="A159" s="48" t="s">
        <v>459</v>
      </c>
      <c r="B159" s="48" t="s">
        <v>460</v>
      </c>
    </row>
    <row r="160" spans="1:2" x14ac:dyDescent="0.25">
      <c r="A160" s="48" t="s">
        <v>461</v>
      </c>
      <c r="B160" s="48" t="s">
        <v>462</v>
      </c>
    </row>
    <row r="161" spans="1:2" x14ac:dyDescent="0.25">
      <c r="A161" s="48" t="s">
        <v>463</v>
      </c>
      <c r="B161" s="48" t="s">
        <v>464</v>
      </c>
    </row>
    <row r="162" spans="1:2" x14ac:dyDescent="0.25">
      <c r="A162" s="48" t="s">
        <v>465</v>
      </c>
      <c r="B162" s="48" t="s">
        <v>466</v>
      </c>
    </row>
    <row r="163" spans="1:2" x14ac:dyDescent="0.25">
      <c r="A163" s="48" t="s">
        <v>467</v>
      </c>
      <c r="B163" s="48" t="s">
        <v>468</v>
      </c>
    </row>
    <row r="164" spans="1:2" x14ac:dyDescent="0.25">
      <c r="A164" s="48" t="s">
        <v>469</v>
      </c>
      <c r="B164" s="48" t="s">
        <v>470</v>
      </c>
    </row>
    <row r="165" spans="1:2" x14ac:dyDescent="0.25">
      <c r="A165" s="48" t="s">
        <v>471</v>
      </c>
      <c r="B165" s="48" t="s">
        <v>472</v>
      </c>
    </row>
    <row r="166" spans="1:2" x14ac:dyDescent="0.25">
      <c r="A166" s="48" t="s">
        <v>473</v>
      </c>
      <c r="B166" s="48" t="s">
        <v>474</v>
      </c>
    </row>
    <row r="167" spans="1:2" x14ac:dyDescent="0.25">
      <c r="A167" s="48" t="s">
        <v>475</v>
      </c>
      <c r="B167" s="48" t="s">
        <v>476</v>
      </c>
    </row>
    <row r="168" spans="1:2" x14ac:dyDescent="0.25">
      <c r="A168" s="48" t="s">
        <v>477</v>
      </c>
      <c r="B168" s="48" t="s">
        <v>478</v>
      </c>
    </row>
    <row r="169" spans="1:2" x14ac:dyDescent="0.25">
      <c r="A169" s="48" t="s">
        <v>479</v>
      </c>
      <c r="B169" s="48" t="s">
        <v>480</v>
      </c>
    </row>
    <row r="170" spans="1:2" x14ac:dyDescent="0.25">
      <c r="A170" s="48" t="s">
        <v>481</v>
      </c>
      <c r="B170" s="48" t="s">
        <v>482</v>
      </c>
    </row>
    <row r="171" spans="1:2" x14ac:dyDescent="0.25">
      <c r="A171" s="48" t="s">
        <v>483</v>
      </c>
      <c r="B171" s="48" t="s">
        <v>484</v>
      </c>
    </row>
    <row r="172" spans="1:2" x14ac:dyDescent="0.25">
      <c r="A172" s="48" t="s">
        <v>485</v>
      </c>
      <c r="B172" s="48" t="s">
        <v>486</v>
      </c>
    </row>
    <row r="173" spans="1:2" x14ac:dyDescent="0.25">
      <c r="A173" s="48" t="s">
        <v>487</v>
      </c>
      <c r="B173" s="48" t="s">
        <v>488</v>
      </c>
    </row>
    <row r="174" spans="1:2" x14ac:dyDescent="0.25">
      <c r="A174" s="48" t="s">
        <v>489</v>
      </c>
      <c r="B174" s="48" t="s">
        <v>490</v>
      </c>
    </row>
    <row r="175" spans="1:2" x14ac:dyDescent="0.25">
      <c r="A175" s="48" t="s">
        <v>491</v>
      </c>
      <c r="B175" s="48" t="s">
        <v>492</v>
      </c>
    </row>
    <row r="176" spans="1:2" x14ac:dyDescent="0.25">
      <c r="A176" s="48" t="s">
        <v>493</v>
      </c>
      <c r="B176" s="48" t="s">
        <v>494</v>
      </c>
    </row>
    <row r="177" spans="1:2" x14ac:dyDescent="0.25">
      <c r="A177" s="48" t="s">
        <v>495</v>
      </c>
      <c r="B177" s="48" t="s">
        <v>496</v>
      </c>
    </row>
    <row r="178" spans="1:2" x14ac:dyDescent="0.25">
      <c r="A178" s="48" t="s">
        <v>497</v>
      </c>
      <c r="B178" s="48" t="s">
        <v>498</v>
      </c>
    </row>
    <row r="179" spans="1:2" x14ac:dyDescent="0.25">
      <c r="A179" s="48" t="s">
        <v>499</v>
      </c>
      <c r="B179" s="48" t="s">
        <v>500</v>
      </c>
    </row>
    <row r="180" spans="1:2" x14ac:dyDescent="0.25">
      <c r="A180" s="48" t="s">
        <v>501</v>
      </c>
      <c r="B180" s="48" t="s">
        <v>502</v>
      </c>
    </row>
    <row r="181" spans="1:2" x14ac:dyDescent="0.25">
      <c r="A181" s="48" t="s">
        <v>503</v>
      </c>
      <c r="B181" s="48" t="s">
        <v>504</v>
      </c>
    </row>
    <row r="182" spans="1:2" x14ac:dyDescent="0.25">
      <c r="A182" s="48" t="s">
        <v>505</v>
      </c>
      <c r="B182" s="48" t="s">
        <v>506</v>
      </c>
    </row>
    <row r="183" spans="1:2" x14ac:dyDescent="0.25">
      <c r="A183" s="48" t="s">
        <v>507</v>
      </c>
      <c r="B183" s="48" t="s">
        <v>508</v>
      </c>
    </row>
    <row r="184" spans="1:2" x14ac:dyDescent="0.25">
      <c r="A184" s="48" t="s">
        <v>509</v>
      </c>
      <c r="B184" s="48" t="s">
        <v>510</v>
      </c>
    </row>
    <row r="185" spans="1:2" x14ac:dyDescent="0.25">
      <c r="A185" s="48" t="s">
        <v>511</v>
      </c>
      <c r="B185" s="48" t="s">
        <v>512</v>
      </c>
    </row>
    <row r="186" spans="1:2" x14ac:dyDescent="0.25">
      <c r="A186" s="48" t="s">
        <v>513</v>
      </c>
      <c r="B186" s="48" t="s">
        <v>514</v>
      </c>
    </row>
    <row r="187" spans="1:2" x14ac:dyDescent="0.25">
      <c r="A187" s="48" t="s">
        <v>515</v>
      </c>
      <c r="B187" s="48" t="s">
        <v>516</v>
      </c>
    </row>
    <row r="188" spans="1:2" x14ac:dyDescent="0.25">
      <c r="A188" s="48" t="s">
        <v>517</v>
      </c>
      <c r="B188" s="48" t="s">
        <v>518</v>
      </c>
    </row>
    <row r="189" spans="1:2" x14ac:dyDescent="0.25">
      <c r="A189" s="48" t="s">
        <v>519</v>
      </c>
      <c r="B189" s="48" t="s">
        <v>520</v>
      </c>
    </row>
    <row r="190" spans="1:2" x14ac:dyDescent="0.25">
      <c r="A190" s="48" t="s">
        <v>521</v>
      </c>
      <c r="B190" s="48" t="s">
        <v>522</v>
      </c>
    </row>
    <row r="191" spans="1:2" x14ac:dyDescent="0.25">
      <c r="A191" s="48" t="s">
        <v>523</v>
      </c>
      <c r="B191" s="48" t="s">
        <v>524</v>
      </c>
    </row>
    <row r="192" spans="1:2" x14ac:dyDescent="0.25">
      <c r="A192" s="48" t="s">
        <v>525</v>
      </c>
      <c r="B192" s="48" t="s">
        <v>526</v>
      </c>
    </row>
    <row r="193" spans="1:2" x14ac:dyDescent="0.25">
      <c r="A193" s="48" t="s">
        <v>527</v>
      </c>
      <c r="B193" s="48" t="s">
        <v>528</v>
      </c>
    </row>
    <row r="194" spans="1:2" x14ac:dyDescent="0.25">
      <c r="A194" s="48" t="s">
        <v>529</v>
      </c>
      <c r="B194" s="48" t="s">
        <v>530</v>
      </c>
    </row>
    <row r="195" spans="1:2" x14ac:dyDescent="0.25">
      <c r="A195" s="48" t="s">
        <v>531</v>
      </c>
      <c r="B195" s="48" t="s">
        <v>532</v>
      </c>
    </row>
    <row r="196" spans="1:2" x14ac:dyDescent="0.25">
      <c r="A196" s="48" t="s">
        <v>533</v>
      </c>
      <c r="B196" s="48" t="s">
        <v>534</v>
      </c>
    </row>
    <row r="197" spans="1:2" x14ac:dyDescent="0.25">
      <c r="A197" s="48" t="s">
        <v>535</v>
      </c>
      <c r="B197" s="48" t="s">
        <v>536</v>
      </c>
    </row>
    <row r="198" spans="1:2" x14ac:dyDescent="0.25">
      <c r="A198" s="48" t="s">
        <v>537</v>
      </c>
      <c r="B198" s="48" t="s">
        <v>538</v>
      </c>
    </row>
    <row r="199" spans="1:2" x14ac:dyDescent="0.25">
      <c r="A199" s="48" t="s">
        <v>539</v>
      </c>
      <c r="B199" s="48" t="s">
        <v>540</v>
      </c>
    </row>
    <row r="200" spans="1:2" x14ac:dyDescent="0.25">
      <c r="A200" s="48" t="s">
        <v>541</v>
      </c>
      <c r="B200" s="48" t="s">
        <v>542</v>
      </c>
    </row>
    <row r="201" spans="1:2" x14ac:dyDescent="0.25">
      <c r="A201" s="48" t="s">
        <v>543</v>
      </c>
      <c r="B201" s="48" t="s">
        <v>544</v>
      </c>
    </row>
    <row r="202" spans="1:2" x14ac:dyDescent="0.25">
      <c r="A202" s="48" t="s">
        <v>545</v>
      </c>
      <c r="B202" s="48" t="s">
        <v>546</v>
      </c>
    </row>
    <row r="203" spans="1:2" x14ac:dyDescent="0.25">
      <c r="A203" s="48" t="s">
        <v>547</v>
      </c>
      <c r="B203" s="48" t="s">
        <v>548</v>
      </c>
    </row>
    <row r="204" spans="1:2" x14ac:dyDescent="0.25">
      <c r="A204" s="48" t="s">
        <v>549</v>
      </c>
      <c r="B204" s="48" t="s">
        <v>550</v>
      </c>
    </row>
    <row r="205" spans="1:2" x14ac:dyDescent="0.25">
      <c r="A205" s="51" t="s">
        <v>551</v>
      </c>
      <c r="B205" s="48" t="s">
        <v>552</v>
      </c>
    </row>
    <row r="206" spans="1:2" x14ac:dyDescent="0.25">
      <c r="A206" s="48" t="s">
        <v>890</v>
      </c>
      <c r="B206" s="48" t="s">
        <v>1188</v>
      </c>
    </row>
    <row r="207" spans="1:2" x14ac:dyDescent="0.25">
      <c r="A207" s="49" t="s">
        <v>553</v>
      </c>
      <c r="B207" s="49" t="s">
        <v>554</v>
      </c>
    </row>
    <row r="208" spans="1:2" x14ac:dyDescent="0.25">
      <c r="A208" s="48" t="s">
        <v>555</v>
      </c>
      <c r="B208" s="48" t="s">
        <v>556</v>
      </c>
    </row>
    <row r="209" spans="1:2" x14ac:dyDescent="0.25">
      <c r="A209" s="48" t="s">
        <v>557</v>
      </c>
      <c r="B209" s="48" t="s">
        <v>558</v>
      </c>
    </row>
    <row r="210" spans="1:2" x14ac:dyDescent="0.25">
      <c r="A210" s="48" t="s">
        <v>559</v>
      </c>
      <c r="B210" s="48" t="s">
        <v>560</v>
      </c>
    </row>
    <row r="211" spans="1:2" x14ac:dyDescent="0.25">
      <c r="A211" s="48" t="s">
        <v>561</v>
      </c>
      <c r="B211" s="48" t="s">
        <v>562</v>
      </c>
    </row>
    <row r="212" spans="1:2" x14ac:dyDescent="0.25">
      <c r="A212" s="48" t="s">
        <v>563</v>
      </c>
      <c r="B212" s="48" t="s">
        <v>564</v>
      </c>
    </row>
    <row r="213" spans="1:2" x14ac:dyDescent="0.25">
      <c r="A213" s="48" t="s">
        <v>565</v>
      </c>
      <c r="B213" s="48" t="s">
        <v>566</v>
      </c>
    </row>
    <row r="214" spans="1:2" x14ac:dyDescent="0.25">
      <c r="A214" s="48" t="s">
        <v>567</v>
      </c>
      <c r="B214" s="48" t="s">
        <v>568</v>
      </c>
    </row>
    <row r="215" spans="1:2" x14ac:dyDescent="0.25">
      <c r="A215" s="48" t="s">
        <v>569</v>
      </c>
      <c r="B215" s="48" t="s">
        <v>570</v>
      </c>
    </row>
    <row r="216" spans="1:2" x14ac:dyDescent="0.25">
      <c r="A216" s="48" t="s">
        <v>571</v>
      </c>
      <c r="B216" s="48" t="s">
        <v>572</v>
      </c>
    </row>
    <row r="217" spans="1:2" x14ac:dyDescent="0.25">
      <c r="A217" s="48" t="s">
        <v>573</v>
      </c>
      <c r="B217" s="48" t="s">
        <v>574</v>
      </c>
    </row>
    <row r="218" spans="1:2" x14ac:dyDescent="0.25">
      <c r="A218" s="48" t="s">
        <v>575</v>
      </c>
      <c r="B218" s="48" t="s">
        <v>576</v>
      </c>
    </row>
    <row r="219" spans="1:2" x14ac:dyDescent="0.25">
      <c r="A219" s="53" t="s">
        <v>577</v>
      </c>
      <c r="B219" s="53" t="s">
        <v>578</v>
      </c>
    </row>
    <row r="220" spans="1:2" x14ac:dyDescent="0.25">
      <c r="A220" s="53" t="s">
        <v>579</v>
      </c>
      <c r="B220" s="53" t="s">
        <v>580</v>
      </c>
    </row>
    <row r="221" spans="1:2" x14ac:dyDescent="0.25">
      <c r="A221" s="53" t="s">
        <v>581</v>
      </c>
      <c r="B221" s="53" t="s">
        <v>582</v>
      </c>
    </row>
    <row r="222" spans="1:2" x14ac:dyDescent="0.25">
      <c r="A222" s="53" t="s">
        <v>583</v>
      </c>
      <c r="B222" s="53" t="s">
        <v>584</v>
      </c>
    </row>
    <row r="223" spans="1:2" x14ac:dyDescent="0.25">
      <c r="A223" s="48" t="s">
        <v>585</v>
      </c>
      <c r="B223" s="48" t="s">
        <v>586</v>
      </c>
    </row>
    <row r="224" spans="1:2" x14ac:dyDescent="0.25">
      <c r="A224" s="48" t="s">
        <v>587</v>
      </c>
      <c r="B224" s="48" t="s">
        <v>588</v>
      </c>
    </row>
    <row r="225" spans="1:2" x14ac:dyDescent="0.25">
      <c r="A225" s="48" t="s">
        <v>589</v>
      </c>
      <c r="B225" s="48" t="s">
        <v>590</v>
      </c>
    </row>
    <row r="226" spans="1:2" x14ac:dyDescent="0.25">
      <c r="A226" s="48" t="s">
        <v>591</v>
      </c>
      <c r="B226" s="48" t="s">
        <v>592</v>
      </c>
    </row>
    <row r="227" spans="1:2" x14ac:dyDescent="0.25">
      <c r="A227" s="48" t="s">
        <v>593</v>
      </c>
      <c r="B227" s="48" t="s">
        <v>594</v>
      </c>
    </row>
    <row r="228" spans="1:2" x14ac:dyDescent="0.25">
      <c r="A228" s="48" t="s">
        <v>595</v>
      </c>
      <c r="B228" s="48" t="s">
        <v>596</v>
      </c>
    </row>
    <row r="229" spans="1:2" x14ac:dyDescent="0.25">
      <c r="A229" s="48" t="s">
        <v>597</v>
      </c>
      <c r="B229" s="48" t="s">
        <v>598</v>
      </c>
    </row>
    <row r="230" spans="1:2" x14ac:dyDescent="0.25">
      <c r="A230" s="48" t="s">
        <v>599</v>
      </c>
      <c r="B230" s="48" t="s">
        <v>600</v>
      </c>
    </row>
    <row r="231" spans="1:2" x14ac:dyDescent="0.25">
      <c r="A231" s="48" t="s">
        <v>601</v>
      </c>
      <c r="B231" s="48" t="s">
        <v>602</v>
      </c>
    </row>
    <row r="232" spans="1:2" x14ac:dyDescent="0.25">
      <c r="A232" s="48" t="s">
        <v>603</v>
      </c>
      <c r="B232" s="48" t="s">
        <v>604</v>
      </c>
    </row>
    <row r="233" spans="1:2" x14ac:dyDescent="0.25">
      <c r="A233" s="48" t="s">
        <v>605</v>
      </c>
      <c r="B233" s="48" t="s">
        <v>606</v>
      </c>
    </row>
    <row r="234" spans="1:2" x14ac:dyDescent="0.25">
      <c r="A234" s="48" t="s">
        <v>607</v>
      </c>
      <c r="B234" s="48" t="s">
        <v>608</v>
      </c>
    </row>
    <row r="235" spans="1:2" x14ac:dyDescent="0.25">
      <c r="A235" s="48" t="s">
        <v>609</v>
      </c>
      <c r="B235" s="48" t="s">
        <v>610</v>
      </c>
    </row>
    <row r="236" spans="1:2" x14ac:dyDescent="0.25">
      <c r="A236" s="48" t="s">
        <v>611</v>
      </c>
      <c r="B236" s="48" t="s">
        <v>612</v>
      </c>
    </row>
    <row r="237" spans="1:2" x14ac:dyDescent="0.25">
      <c r="A237" s="48" t="s">
        <v>613</v>
      </c>
      <c r="B237" s="48" t="s">
        <v>614</v>
      </c>
    </row>
    <row r="238" spans="1:2" x14ac:dyDescent="0.25">
      <c r="A238" s="48" t="s">
        <v>615</v>
      </c>
      <c r="B238" s="48" t="s">
        <v>616</v>
      </c>
    </row>
    <row r="239" spans="1:2" x14ac:dyDescent="0.25">
      <c r="A239" s="48" t="s">
        <v>617</v>
      </c>
      <c r="B239" s="48" t="s">
        <v>618</v>
      </c>
    </row>
    <row r="240" spans="1:2" x14ac:dyDescent="0.25">
      <c r="A240" s="48" t="s">
        <v>619</v>
      </c>
      <c r="B240" s="48" t="s">
        <v>620</v>
      </c>
    </row>
    <row r="241" spans="1:2" x14ac:dyDescent="0.25">
      <c r="A241" s="48" t="s">
        <v>621</v>
      </c>
      <c r="B241" s="48" t="s">
        <v>622</v>
      </c>
    </row>
    <row r="242" spans="1:2" x14ac:dyDescent="0.25">
      <c r="A242" s="48" t="s">
        <v>623</v>
      </c>
      <c r="B242" s="48" t="s">
        <v>624</v>
      </c>
    </row>
    <row r="243" spans="1:2" x14ac:dyDescent="0.25">
      <c r="A243" s="48" t="s">
        <v>625</v>
      </c>
      <c r="B243" s="48" t="s">
        <v>626</v>
      </c>
    </row>
    <row r="244" spans="1:2" x14ac:dyDescent="0.25">
      <c r="A244" s="48" t="s">
        <v>627</v>
      </c>
      <c r="B244" s="48" t="s">
        <v>628</v>
      </c>
    </row>
    <row r="245" spans="1:2" x14ac:dyDescent="0.25">
      <c r="A245" s="48" t="s">
        <v>629</v>
      </c>
      <c r="B245" s="48" t="s">
        <v>630</v>
      </c>
    </row>
    <row r="246" spans="1:2" x14ac:dyDescent="0.25">
      <c r="A246" s="48" t="s">
        <v>631</v>
      </c>
      <c r="B246" s="48" t="s">
        <v>632</v>
      </c>
    </row>
    <row r="247" spans="1:2" x14ac:dyDescent="0.25">
      <c r="A247" s="48" t="s">
        <v>633</v>
      </c>
      <c r="B247" s="48" t="s">
        <v>634</v>
      </c>
    </row>
    <row r="248" spans="1:2" x14ac:dyDescent="0.25">
      <c r="A248" s="48" t="s">
        <v>635</v>
      </c>
      <c r="B248" s="48" t="s">
        <v>636</v>
      </c>
    </row>
    <row r="249" spans="1:2" x14ac:dyDescent="0.25">
      <c r="A249" s="48" t="s">
        <v>637</v>
      </c>
      <c r="B249" s="48" t="s">
        <v>638</v>
      </c>
    </row>
    <row r="250" spans="1:2" x14ac:dyDescent="0.25">
      <c r="A250" s="48" t="s">
        <v>639</v>
      </c>
      <c r="B250" s="48" t="s">
        <v>640</v>
      </c>
    </row>
    <row r="251" spans="1:2" x14ac:dyDescent="0.25">
      <c r="A251" s="49" t="s">
        <v>641</v>
      </c>
      <c r="B251" s="49" t="s">
        <v>642</v>
      </c>
    </row>
    <row r="252" spans="1:2" x14ac:dyDescent="0.25">
      <c r="A252" s="51" t="s">
        <v>643</v>
      </c>
      <c r="B252" s="48" t="s">
        <v>644</v>
      </c>
    </row>
    <row r="253" spans="1:2" x14ac:dyDescent="0.25">
      <c r="A253" s="49" t="s">
        <v>645</v>
      </c>
      <c r="B253" s="49" t="s">
        <v>646</v>
      </c>
    </row>
    <row r="254" spans="1:2" x14ac:dyDescent="0.25">
      <c r="A254" s="48" t="s">
        <v>647</v>
      </c>
      <c r="B254" s="48" t="s">
        <v>648</v>
      </c>
    </row>
    <row r="255" spans="1:2" x14ac:dyDescent="0.25">
      <c r="A255" s="54" t="s">
        <v>649</v>
      </c>
      <c r="B255" s="48" t="s">
        <v>650</v>
      </c>
    </row>
    <row r="256" spans="1:2" x14ac:dyDescent="0.25">
      <c r="A256" s="48" t="s">
        <v>651</v>
      </c>
      <c r="B256" s="48" t="s">
        <v>652</v>
      </c>
    </row>
    <row r="257" spans="1:2" x14ac:dyDescent="0.25">
      <c r="A257" s="48" t="s">
        <v>653</v>
      </c>
      <c r="B257" s="48" t="s">
        <v>654</v>
      </c>
    </row>
    <row r="258" spans="1:2" x14ac:dyDescent="0.25">
      <c r="A258" s="48" t="s">
        <v>655</v>
      </c>
      <c r="B258" s="48" t="s">
        <v>656</v>
      </c>
    </row>
    <row r="259" spans="1:2" x14ac:dyDescent="0.25">
      <c r="A259" s="48" t="s">
        <v>657</v>
      </c>
      <c r="B259" s="48" t="s">
        <v>658</v>
      </c>
    </row>
    <row r="260" spans="1:2" x14ac:dyDescent="0.25">
      <c r="A260" s="48" t="s">
        <v>659</v>
      </c>
      <c r="B260" s="48" t="s">
        <v>660</v>
      </c>
    </row>
    <row r="261" spans="1:2" x14ac:dyDescent="0.25">
      <c r="A261" s="48" t="s">
        <v>661</v>
      </c>
      <c r="B261" s="48" t="s">
        <v>216</v>
      </c>
    </row>
    <row r="262" spans="1:2" x14ac:dyDescent="0.25">
      <c r="A262" s="48" t="s">
        <v>662</v>
      </c>
      <c r="B262" s="48" t="s">
        <v>663</v>
      </c>
    </row>
    <row r="263" spans="1:2" x14ac:dyDescent="0.25">
      <c r="A263" s="48" t="s">
        <v>664</v>
      </c>
      <c r="B263" s="48" t="s">
        <v>665</v>
      </c>
    </row>
    <row r="264" spans="1:2" x14ac:dyDescent="0.25">
      <c r="A264" s="48" t="s">
        <v>666</v>
      </c>
      <c r="B264" s="48" t="s">
        <v>667</v>
      </c>
    </row>
    <row r="265" spans="1:2" x14ac:dyDescent="0.25">
      <c r="A265" s="48" t="s">
        <v>668</v>
      </c>
      <c r="B265" s="48" t="s">
        <v>669</v>
      </c>
    </row>
    <row r="266" spans="1:2" x14ac:dyDescent="0.25">
      <c r="A266" s="48" t="s">
        <v>670</v>
      </c>
      <c r="B266" s="48" t="s">
        <v>671</v>
      </c>
    </row>
    <row r="267" spans="1:2" x14ac:dyDescent="0.25">
      <c r="A267" s="48" t="s">
        <v>672</v>
      </c>
      <c r="B267" s="48" t="s">
        <v>673</v>
      </c>
    </row>
    <row r="268" spans="1:2" x14ac:dyDescent="0.25">
      <c r="A268" s="48" t="s">
        <v>674</v>
      </c>
      <c r="B268" s="48" t="s">
        <v>675</v>
      </c>
    </row>
    <row r="269" spans="1:2" x14ac:dyDescent="0.25">
      <c r="A269" s="48" t="s">
        <v>676</v>
      </c>
      <c r="B269" s="48" t="s">
        <v>677</v>
      </c>
    </row>
    <row r="270" spans="1:2" x14ac:dyDescent="0.25">
      <c r="A270" s="48" t="s">
        <v>678</v>
      </c>
      <c r="B270" s="48" t="s">
        <v>679</v>
      </c>
    </row>
    <row r="271" spans="1:2" x14ac:dyDescent="0.25">
      <c r="A271" s="48" t="s">
        <v>680</v>
      </c>
      <c r="B271" s="48" t="s">
        <v>681</v>
      </c>
    </row>
    <row r="272" spans="1:2" x14ac:dyDescent="0.25">
      <c r="A272" s="48" t="s">
        <v>682</v>
      </c>
      <c r="B272" s="48" t="s">
        <v>683</v>
      </c>
    </row>
    <row r="273" spans="1:2" x14ac:dyDescent="0.25">
      <c r="A273" s="48" t="s">
        <v>684</v>
      </c>
      <c r="B273" s="48" t="s">
        <v>685</v>
      </c>
    </row>
    <row r="274" spans="1:2" x14ac:dyDescent="0.25">
      <c r="A274" s="49" t="s">
        <v>686</v>
      </c>
      <c r="B274" s="49" t="s">
        <v>687</v>
      </c>
    </row>
    <row r="275" spans="1:2" x14ac:dyDescent="0.25">
      <c r="A275" s="48" t="s">
        <v>688</v>
      </c>
      <c r="B275" s="48" t="s">
        <v>689</v>
      </c>
    </row>
    <row r="276" spans="1:2" x14ac:dyDescent="0.25">
      <c r="A276" s="48" t="s">
        <v>690</v>
      </c>
      <c r="B276" s="48" t="s">
        <v>691</v>
      </c>
    </row>
    <row r="277" spans="1:2" x14ac:dyDescent="0.25">
      <c r="A277" s="48" t="s">
        <v>692</v>
      </c>
      <c r="B277" s="48" t="s">
        <v>693</v>
      </c>
    </row>
    <row r="278" spans="1:2" x14ac:dyDescent="0.25">
      <c r="A278" s="48" t="s">
        <v>694</v>
      </c>
      <c r="B278" s="48" t="s">
        <v>695</v>
      </c>
    </row>
    <row r="279" spans="1:2" x14ac:dyDescent="0.25">
      <c r="A279" s="48" t="s">
        <v>696</v>
      </c>
      <c r="B279" s="48" t="s">
        <v>697</v>
      </c>
    </row>
    <row r="280" spans="1:2" x14ac:dyDescent="0.25">
      <c r="A280" s="48" t="s">
        <v>698</v>
      </c>
      <c r="B280" s="48" t="s">
        <v>699</v>
      </c>
    </row>
    <row r="281" spans="1:2" x14ac:dyDescent="0.25">
      <c r="A281" s="48" t="s">
        <v>700</v>
      </c>
      <c r="B281" s="48" t="s">
        <v>701</v>
      </c>
    </row>
    <row r="282" spans="1:2" x14ac:dyDescent="0.25">
      <c r="A282" s="48" t="s">
        <v>702</v>
      </c>
      <c r="B282" s="48" t="s">
        <v>703</v>
      </c>
    </row>
    <row r="283" spans="1:2" x14ac:dyDescent="0.25">
      <c r="A283" s="51" t="s">
        <v>704</v>
      </c>
      <c r="B283" s="48" t="s">
        <v>705</v>
      </c>
    </row>
    <row r="284" spans="1:2" x14ac:dyDescent="0.25">
      <c r="A284" s="48" t="s">
        <v>706</v>
      </c>
      <c r="B284" s="48" t="s">
        <v>707</v>
      </c>
    </row>
    <row r="285" spans="1:2" x14ac:dyDescent="0.25">
      <c r="A285" s="48" t="s">
        <v>708</v>
      </c>
      <c r="B285" s="48" t="s">
        <v>709</v>
      </c>
    </row>
    <row r="286" spans="1:2" x14ac:dyDescent="0.25">
      <c r="A286" s="48" t="s">
        <v>710</v>
      </c>
      <c r="B286" s="48" t="s">
        <v>711</v>
      </c>
    </row>
    <row r="287" spans="1:2" x14ac:dyDescent="0.25">
      <c r="A287" s="48" t="s">
        <v>712</v>
      </c>
      <c r="B287" s="48" t="s">
        <v>713</v>
      </c>
    </row>
    <row r="288" spans="1:2" x14ac:dyDescent="0.25">
      <c r="A288" s="48" t="s">
        <v>714</v>
      </c>
      <c r="B288" s="48" t="s">
        <v>715</v>
      </c>
    </row>
    <row r="289" spans="1:2" x14ac:dyDescent="0.25">
      <c r="A289" s="48" t="s">
        <v>716</v>
      </c>
      <c r="B289" s="48" t="s">
        <v>717</v>
      </c>
    </row>
    <row r="290" spans="1:2" x14ac:dyDescent="0.25">
      <c r="A290" s="48" t="s">
        <v>718</v>
      </c>
      <c r="B290" s="48" t="s">
        <v>719</v>
      </c>
    </row>
    <row r="291" spans="1:2" x14ac:dyDescent="0.25">
      <c r="A291" s="48" t="s">
        <v>1097</v>
      </c>
      <c r="B291" s="48" t="s">
        <v>1185</v>
      </c>
    </row>
    <row r="292" spans="1:2" x14ac:dyDescent="0.25">
      <c r="A292" s="48" t="s">
        <v>720</v>
      </c>
      <c r="B292" s="48" t="s">
        <v>721</v>
      </c>
    </row>
    <row r="293" spans="1:2" x14ac:dyDescent="0.25">
      <c r="A293" s="48" t="s">
        <v>722</v>
      </c>
      <c r="B293" s="48" t="s">
        <v>723</v>
      </c>
    </row>
    <row r="294" spans="1:2" x14ac:dyDescent="0.25">
      <c r="A294" s="48" t="s">
        <v>724</v>
      </c>
      <c r="B294" s="48" t="s">
        <v>725</v>
      </c>
    </row>
    <row r="295" spans="1:2" x14ac:dyDescent="0.25">
      <c r="A295" s="48" t="s">
        <v>726</v>
      </c>
      <c r="B295" s="48" t="s">
        <v>727</v>
      </c>
    </row>
    <row r="296" spans="1:2" x14ac:dyDescent="0.25">
      <c r="A296" s="48" t="s">
        <v>728</v>
      </c>
      <c r="B296" s="48" t="s">
        <v>729</v>
      </c>
    </row>
    <row r="297" spans="1:2" x14ac:dyDescent="0.25">
      <c r="A297" s="48" t="s">
        <v>730</v>
      </c>
      <c r="B297" s="48" t="s">
        <v>731</v>
      </c>
    </row>
    <row r="298" spans="1:2" x14ac:dyDescent="0.25">
      <c r="A298" s="48" t="s">
        <v>732</v>
      </c>
      <c r="B298" s="48" t="s">
        <v>733</v>
      </c>
    </row>
    <row r="299" spans="1:2" x14ac:dyDescent="0.25">
      <c r="A299" s="48" t="s">
        <v>734</v>
      </c>
      <c r="B299" s="48" t="s">
        <v>735</v>
      </c>
    </row>
    <row r="300" spans="1:2" x14ac:dyDescent="0.25">
      <c r="A300" s="48" t="s">
        <v>736</v>
      </c>
      <c r="B300" s="48" t="s">
        <v>737</v>
      </c>
    </row>
    <row r="301" spans="1:2" x14ac:dyDescent="0.25">
      <c r="A301" s="48" t="s">
        <v>738</v>
      </c>
      <c r="B301" s="48" t="s">
        <v>739</v>
      </c>
    </row>
    <row r="302" spans="1:2" x14ac:dyDescent="0.25">
      <c r="A302" s="48" t="s">
        <v>740</v>
      </c>
      <c r="B302" s="48" t="s">
        <v>741</v>
      </c>
    </row>
    <row r="303" spans="1:2" x14ac:dyDescent="0.25">
      <c r="A303" s="48" t="s">
        <v>742</v>
      </c>
      <c r="B303" s="48" t="s">
        <v>743</v>
      </c>
    </row>
    <row r="304" spans="1:2" x14ac:dyDescent="0.25">
      <c r="A304" s="48" t="s">
        <v>744</v>
      </c>
      <c r="B304" s="48" t="s">
        <v>745</v>
      </c>
    </row>
    <row r="305" spans="1:2" x14ac:dyDescent="0.25">
      <c r="A305" s="48" t="s">
        <v>746</v>
      </c>
      <c r="B305" s="48" t="s">
        <v>747</v>
      </c>
    </row>
    <row r="306" spans="1:2" x14ac:dyDescent="0.25">
      <c r="A306" s="48" t="s">
        <v>1000</v>
      </c>
      <c r="B306" s="48" t="s">
        <v>1184</v>
      </c>
    </row>
    <row r="307" spans="1:2" x14ac:dyDescent="0.25">
      <c r="A307" s="48" t="s">
        <v>748</v>
      </c>
      <c r="B307" s="48" t="s">
        <v>749</v>
      </c>
    </row>
    <row r="308" spans="1:2" x14ac:dyDescent="0.25">
      <c r="A308" s="48" t="s">
        <v>750</v>
      </c>
      <c r="B308" s="48" t="s">
        <v>751</v>
      </c>
    </row>
    <row r="309" spans="1:2" x14ac:dyDescent="0.25">
      <c r="A309" s="48" t="s">
        <v>752</v>
      </c>
      <c r="B309" s="48" t="s">
        <v>753</v>
      </c>
    </row>
    <row r="310" spans="1:2" x14ac:dyDescent="0.25">
      <c r="A310" s="48" t="s">
        <v>754</v>
      </c>
      <c r="B310" s="48" t="s">
        <v>755</v>
      </c>
    </row>
    <row r="311" spans="1:2" x14ac:dyDescent="0.25">
      <c r="A311" s="48" t="s">
        <v>756</v>
      </c>
      <c r="B311" s="48" t="s">
        <v>757</v>
      </c>
    </row>
    <row r="312" spans="1:2" x14ac:dyDescent="0.25">
      <c r="A312" s="48" t="s">
        <v>758</v>
      </c>
      <c r="B312" s="48" t="s">
        <v>759</v>
      </c>
    </row>
    <row r="313" spans="1:2" x14ac:dyDescent="0.25">
      <c r="A313" s="48" t="s">
        <v>760</v>
      </c>
      <c r="B313" s="48" t="s">
        <v>761</v>
      </c>
    </row>
    <row r="314" spans="1:2" x14ac:dyDescent="0.25">
      <c r="A314" s="48" t="s">
        <v>762</v>
      </c>
      <c r="B314" s="48" t="s">
        <v>763</v>
      </c>
    </row>
    <row r="315" spans="1:2" x14ac:dyDescent="0.25">
      <c r="A315" s="48" t="s">
        <v>764</v>
      </c>
      <c r="B315" s="48" t="s">
        <v>765</v>
      </c>
    </row>
    <row r="316" spans="1:2" x14ac:dyDescent="0.25">
      <c r="A316" s="48" t="s">
        <v>766</v>
      </c>
      <c r="B316" s="48" t="s">
        <v>767</v>
      </c>
    </row>
    <row r="317" spans="1:2" x14ac:dyDescent="0.25">
      <c r="A317" s="48" t="s">
        <v>768</v>
      </c>
      <c r="B317" s="48" t="s">
        <v>769</v>
      </c>
    </row>
    <row r="318" spans="1:2" x14ac:dyDescent="0.25">
      <c r="A318" s="48" t="s">
        <v>770</v>
      </c>
      <c r="B318" s="48" t="s">
        <v>771</v>
      </c>
    </row>
    <row r="319" spans="1:2" x14ac:dyDescent="0.25">
      <c r="A319" s="48" t="s">
        <v>772</v>
      </c>
      <c r="B319" s="48" t="s">
        <v>773</v>
      </c>
    </row>
    <row r="320" spans="1:2" x14ac:dyDescent="0.25">
      <c r="A320" s="48" t="s">
        <v>774</v>
      </c>
      <c r="B320" s="48" t="s">
        <v>775</v>
      </c>
    </row>
    <row r="321" spans="1:2" x14ac:dyDescent="0.25">
      <c r="A321" s="48" t="s">
        <v>776</v>
      </c>
      <c r="B321" s="48" t="s">
        <v>777</v>
      </c>
    </row>
    <row r="322" spans="1:2" x14ac:dyDescent="0.25">
      <c r="A322" s="51" t="s">
        <v>778</v>
      </c>
      <c r="B322" s="48" t="s">
        <v>779</v>
      </c>
    </row>
    <row r="323" spans="1:2" x14ac:dyDescent="0.25">
      <c r="A323" s="48"/>
      <c r="B323" s="48"/>
    </row>
    <row r="324" spans="1:2" x14ac:dyDescent="0.25">
      <c r="A324" s="48"/>
      <c r="B324" s="48"/>
    </row>
    <row r="325" spans="1:2" x14ac:dyDescent="0.25">
      <c r="A325" s="48"/>
      <c r="B325" s="48"/>
    </row>
    <row r="326" spans="1:2" x14ac:dyDescent="0.25">
      <c r="A326" s="48"/>
      <c r="B326" s="48"/>
    </row>
    <row r="327" spans="1:2" x14ac:dyDescent="0.25">
      <c r="A327" s="48"/>
      <c r="B327" s="48"/>
    </row>
    <row r="328" spans="1:2" x14ac:dyDescent="0.25">
      <c r="A328" s="48"/>
      <c r="B328" s="48"/>
    </row>
    <row r="329" spans="1:2" x14ac:dyDescent="0.25">
      <c r="A329" s="48"/>
      <c r="B329" s="48"/>
    </row>
    <row r="330" spans="1:2" x14ac:dyDescent="0.25">
      <c r="A330" s="48"/>
      <c r="B330" s="48"/>
    </row>
  </sheetData>
  <sortState xmlns:xlrd2="http://schemas.microsoft.com/office/spreadsheetml/2017/richdata2" ref="A4:B322">
    <sortCondition ref="A4:A3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366B3-AF59-4CE1-9C65-B1B82E022E3F}">
  <sheetPr>
    <tabColor rgb="FFFFFF00"/>
  </sheetPr>
  <dimension ref="C10:R24"/>
  <sheetViews>
    <sheetView topLeftCell="A7" workbookViewId="0">
      <selection activeCell="H27" sqref="H27"/>
    </sheetView>
  </sheetViews>
  <sheetFormatPr defaultRowHeight="15" x14ac:dyDescent="0.25"/>
  <cols>
    <col min="1" max="1" width="3.140625" customWidth="1"/>
  </cols>
  <sheetData>
    <row r="10" spans="3:18" ht="18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2" spans="3:18" ht="20.25" x14ac:dyDescent="0.3">
      <c r="C12" s="3" t="s">
        <v>1</v>
      </c>
      <c r="D12" s="4"/>
      <c r="E12" s="4"/>
      <c r="F12" s="4"/>
      <c r="G12" s="4"/>
      <c r="H12" s="4"/>
      <c r="I12" s="4"/>
      <c r="J12" s="4"/>
    </row>
    <row r="13" spans="3:18" ht="20.25" x14ac:dyDescent="0.3">
      <c r="C13" s="4"/>
      <c r="D13" s="4"/>
      <c r="E13" s="4"/>
      <c r="F13" s="4"/>
      <c r="G13" s="4"/>
      <c r="H13" s="4"/>
      <c r="I13" s="4"/>
      <c r="J13" s="4"/>
    </row>
    <row r="14" spans="3:18" ht="20.25" x14ac:dyDescent="0.3">
      <c r="C14" s="5" t="s">
        <v>2</v>
      </c>
      <c r="D14" s="4" t="s">
        <v>3</v>
      </c>
      <c r="E14" s="4"/>
      <c r="F14" s="4"/>
      <c r="G14" s="4"/>
      <c r="H14" s="4"/>
      <c r="I14" s="4"/>
      <c r="J14" s="4"/>
    </row>
    <row r="15" spans="3:18" ht="20.25" x14ac:dyDescent="0.3">
      <c r="C15" s="5" t="s">
        <v>4</v>
      </c>
      <c r="D15" s="4" t="s">
        <v>5</v>
      </c>
      <c r="E15" s="4"/>
      <c r="F15" s="4"/>
      <c r="G15" s="4"/>
      <c r="H15" s="4"/>
      <c r="I15" s="4"/>
      <c r="J15" s="4"/>
    </row>
    <row r="16" spans="3:18" ht="20.25" x14ac:dyDescent="0.3">
      <c r="C16" s="5" t="s">
        <v>6</v>
      </c>
      <c r="D16" s="4" t="s">
        <v>7</v>
      </c>
      <c r="E16" s="4"/>
      <c r="F16" s="4"/>
      <c r="G16" s="4"/>
      <c r="H16" s="4"/>
      <c r="I16" s="4"/>
      <c r="J16" s="4"/>
    </row>
    <row r="17" spans="3:10" ht="20.25" x14ac:dyDescent="0.3">
      <c r="C17" s="4"/>
      <c r="D17" s="5" t="s">
        <v>8</v>
      </c>
      <c r="E17" s="4"/>
      <c r="F17" s="4"/>
      <c r="G17" s="4"/>
      <c r="H17" s="4"/>
      <c r="I17" s="4"/>
      <c r="J17" s="4"/>
    </row>
    <row r="18" spans="3:10" ht="20.25" x14ac:dyDescent="0.3">
      <c r="C18" s="4"/>
      <c r="D18" s="5" t="s">
        <v>9</v>
      </c>
      <c r="E18" s="4"/>
      <c r="F18" s="4"/>
      <c r="G18" s="4"/>
      <c r="H18" s="4"/>
      <c r="I18" s="4"/>
      <c r="J18" s="4"/>
    </row>
    <row r="19" spans="3:10" ht="20.25" x14ac:dyDescent="0.3">
      <c r="C19" s="4"/>
      <c r="D19" s="4"/>
      <c r="E19" s="4"/>
      <c r="F19" s="4"/>
      <c r="G19" s="4"/>
      <c r="H19" s="4"/>
      <c r="I19" s="4"/>
      <c r="J19" s="4"/>
    </row>
    <row r="20" spans="3:10" ht="20.25" x14ac:dyDescent="0.3">
      <c r="C20" s="3" t="s">
        <v>10</v>
      </c>
      <c r="D20" s="4"/>
      <c r="E20" s="4"/>
      <c r="F20" s="4"/>
      <c r="G20" s="4"/>
      <c r="H20" s="4"/>
      <c r="I20" s="4"/>
      <c r="J20" s="4"/>
    </row>
    <row r="21" spans="3:10" ht="20.25" x14ac:dyDescent="0.3">
      <c r="C21" s="3"/>
      <c r="D21" s="4"/>
      <c r="E21" s="4"/>
      <c r="F21" s="4"/>
      <c r="G21" s="4"/>
      <c r="H21" s="4"/>
      <c r="I21" s="4"/>
      <c r="J21" s="4"/>
    </row>
    <row r="22" spans="3:10" ht="20.25" x14ac:dyDescent="0.3">
      <c r="C22" s="4" t="s">
        <v>11</v>
      </c>
      <c r="D22" s="4" t="s">
        <v>12</v>
      </c>
      <c r="E22" s="4"/>
      <c r="F22" s="4"/>
      <c r="G22" s="4"/>
      <c r="H22" s="4"/>
      <c r="I22" s="4"/>
      <c r="J22" s="4"/>
    </row>
    <row r="23" spans="3:10" ht="20.25" x14ac:dyDescent="0.3">
      <c r="C23" s="4" t="s">
        <v>13</v>
      </c>
      <c r="D23" s="4" t="s">
        <v>14</v>
      </c>
      <c r="E23" s="4"/>
      <c r="F23" s="4"/>
      <c r="G23" s="4"/>
      <c r="H23" s="4"/>
      <c r="I23" s="4"/>
      <c r="J23" s="4"/>
    </row>
    <row r="24" spans="3:10" ht="20.25" x14ac:dyDescent="0.3">
      <c r="C24" s="4" t="s">
        <v>15</v>
      </c>
      <c r="D24" s="4" t="s">
        <v>16</v>
      </c>
      <c r="E24" s="4"/>
      <c r="F24" s="4"/>
      <c r="G24" s="4"/>
      <c r="H24" s="4"/>
      <c r="I24" s="4"/>
      <c r="J2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9075C-9CF7-48E2-ACF0-456AB58F79D7}">
  <sheetPr>
    <tabColor theme="4" tint="-0.249977111117893"/>
  </sheetPr>
  <dimension ref="A1:N117"/>
  <sheetViews>
    <sheetView tabSelected="1" zoomScaleNormal="100" workbookViewId="0">
      <selection activeCell="A5" sqref="A5"/>
    </sheetView>
  </sheetViews>
  <sheetFormatPr defaultColWidth="8.85546875" defaultRowHeight="12" x14ac:dyDescent="0.2"/>
  <cols>
    <col min="1" max="1" width="14" style="8" customWidth="1"/>
    <col min="2" max="2" width="41" style="6" customWidth="1"/>
    <col min="3" max="3" width="2.85546875" style="6" bestFit="1" customWidth="1"/>
    <col min="4" max="4" width="30.85546875" style="7" bestFit="1" customWidth="1"/>
    <col min="5" max="5" width="3.28515625" style="6" customWidth="1"/>
    <col min="6" max="6" width="23.7109375" style="99" bestFit="1" customWidth="1"/>
    <col min="7" max="7" width="0.85546875" style="6" customWidth="1"/>
    <col min="8" max="8" width="31" style="6" bestFit="1" customWidth="1"/>
    <col min="9" max="9" width="29.7109375" style="6" bestFit="1" customWidth="1"/>
    <col min="10" max="10" width="2.85546875" style="6" bestFit="1" customWidth="1"/>
    <col min="11" max="11" width="27.5703125" style="6" customWidth="1"/>
    <col min="12" max="12" width="19.28515625" style="6" customWidth="1"/>
    <col min="13" max="13" width="8.85546875" style="6"/>
    <col min="14" max="14" width="21.140625" style="6" customWidth="1"/>
    <col min="15" max="16384" width="8.85546875" style="6"/>
  </cols>
  <sheetData>
    <row r="1" spans="1:14" ht="17.25" x14ac:dyDescent="0.3">
      <c r="A1" s="44" t="s">
        <v>150</v>
      </c>
      <c r="B1" s="43"/>
      <c r="C1" s="43"/>
      <c r="D1" s="43"/>
      <c r="E1" s="43"/>
      <c r="F1" s="90"/>
      <c r="G1" s="43"/>
      <c r="H1" s="43"/>
      <c r="I1" s="43"/>
      <c r="J1" s="43"/>
      <c r="K1" s="43"/>
      <c r="L1" s="43"/>
    </row>
    <row r="2" spans="1:14" ht="17.25" x14ac:dyDescent="0.3">
      <c r="A2" s="44" t="s">
        <v>149</v>
      </c>
      <c r="B2" s="43"/>
      <c r="C2" s="43"/>
      <c r="D2" s="44"/>
      <c r="E2" s="43"/>
      <c r="F2" s="90"/>
      <c r="G2" s="43"/>
      <c r="H2" s="43"/>
      <c r="I2" s="43"/>
      <c r="J2" s="43"/>
      <c r="K2" s="43"/>
      <c r="L2" s="43"/>
    </row>
    <row r="3" spans="1:14" ht="9.6" customHeight="1" x14ac:dyDescent="0.3">
      <c r="A3" s="11"/>
      <c r="B3" s="9"/>
      <c r="C3" s="9"/>
      <c r="D3" s="9"/>
      <c r="E3" s="9"/>
      <c r="F3" s="91"/>
      <c r="G3" s="9"/>
      <c r="H3" s="12"/>
      <c r="I3" s="9"/>
      <c r="J3" s="9"/>
      <c r="K3" s="9"/>
      <c r="L3" s="9"/>
    </row>
    <row r="4" spans="1:14" ht="17.25" x14ac:dyDescent="0.3">
      <c r="A4" s="40" t="s">
        <v>1189</v>
      </c>
      <c r="B4" s="9"/>
      <c r="C4" s="9"/>
      <c r="D4" s="42" t="s">
        <v>148</v>
      </c>
      <c r="E4" s="41"/>
      <c r="F4" s="92"/>
      <c r="G4" s="9"/>
      <c r="H4" s="23"/>
      <c r="I4" s="23"/>
      <c r="J4" s="9"/>
      <c r="K4" s="9"/>
      <c r="L4" s="9"/>
    </row>
    <row r="5" spans="1:14" ht="17.25" x14ac:dyDescent="0.3">
      <c r="A5" s="64" t="s">
        <v>557</v>
      </c>
      <c r="B5" s="101" t="str">
        <f>VLOOKUP(A5,CCDDD!A3:B317,2,0)</f>
        <v>ORCAS ISLAND</v>
      </c>
      <c r="C5" s="9"/>
      <c r="D5" s="42" t="s">
        <v>146</v>
      </c>
      <c r="E5" s="41"/>
      <c r="F5" s="92"/>
      <c r="G5" s="9"/>
      <c r="H5" s="23"/>
      <c r="I5" s="9"/>
      <c r="J5" s="9"/>
      <c r="K5" s="9"/>
      <c r="L5" s="9"/>
    </row>
    <row r="6" spans="1:14" ht="17.25" x14ac:dyDescent="0.3">
      <c r="A6" s="40"/>
      <c r="C6" s="9"/>
      <c r="D6" s="10"/>
      <c r="E6" s="9"/>
      <c r="F6" s="91"/>
      <c r="G6" s="9"/>
      <c r="H6" s="23"/>
      <c r="I6" s="9"/>
      <c r="J6" s="9"/>
      <c r="K6" s="9"/>
      <c r="L6" s="9"/>
    </row>
    <row r="7" spans="1:14" ht="17.25" x14ac:dyDescent="0.3">
      <c r="A7" s="40"/>
      <c r="B7" s="9"/>
      <c r="C7" s="9"/>
      <c r="D7" s="9"/>
      <c r="E7" s="9"/>
      <c r="F7" s="91"/>
      <c r="G7" s="9"/>
      <c r="H7" s="9"/>
      <c r="I7" s="39" t="s">
        <v>145</v>
      </c>
      <c r="J7" s="39"/>
      <c r="K7" s="39"/>
      <c r="L7" s="9"/>
    </row>
    <row r="8" spans="1:14" ht="4.9000000000000004" customHeight="1" x14ac:dyDescent="0.3">
      <c r="A8" s="11"/>
      <c r="B8" s="9"/>
      <c r="C8" s="9"/>
      <c r="D8" s="9"/>
      <c r="E8" s="9"/>
      <c r="F8" s="91"/>
      <c r="G8" s="9"/>
      <c r="H8" s="12"/>
      <c r="I8" s="9"/>
      <c r="J8" s="9"/>
      <c r="K8" s="9"/>
      <c r="L8" s="9"/>
    </row>
    <row r="9" spans="1:14" ht="17.25" x14ac:dyDescent="0.3">
      <c r="A9" s="38" t="s">
        <v>144</v>
      </c>
      <c r="B9" s="36"/>
      <c r="C9" s="9"/>
      <c r="D9" s="35" t="s">
        <v>780</v>
      </c>
      <c r="E9" s="37" t="s">
        <v>143</v>
      </c>
      <c r="F9" s="93" t="s">
        <v>141</v>
      </c>
      <c r="G9" s="37"/>
      <c r="H9" s="36" t="s">
        <v>142</v>
      </c>
      <c r="I9" s="9"/>
      <c r="J9" s="9"/>
      <c r="K9" s="35" t="s">
        <v>780</v>
      </c>
      <c r="L9" s="35" t="s">
        <v>141</v>
      </c>
    </row>
    <row r="10" spans="1:14" ht="17.25" x14ac:dyDescent="0.3">
      <c r="A10" s="11" t="s">
        <v>140</v>
      </c>
      <c r="B10" s="9"/>
      <c r="C10" s="9" t="s">
        <v>24</v>
      </c>
      <c r="D10" s="22">
        <v>0</v>
      </c>
      <c r="E10" s="9"/>
      <c r="F10" s="94">
        <f>IFERROR(VLOOKUP(A5,Table1[],3,0),0)</f>
        <v>12365064.65</v>
      </c>
      <c r="G10" s="9"/>
      <c r="H10" s="34" t="s">
        <v>139</v>
      </c>
      <c r="I10" s="33" t="s">
        <v>138</v>
      </c>
      <c r="J10" s="32" t="s">
        <v>24</v>
      </c>
      <c r="K10" s="30">
        <v>0</v>
      </c>
      <c r="L10" s="18">
        <f>IFERROR(VLOOKUP(A5,Table2[],6,0),0)</f>
        <v>339525.52</v>
      </c>
      <c r="N10" s="29"/>
    </row>
    <row r="11" spans="1:14" ht="17.25" x14ac:dyDescent="0.3">
      <c r="A11" s="11" t="s">
        <v>137</v>
      </c>
      <c r="B11" s="9"/>
      <c r="C11" s="9" t="s">
        <v>103</v>
      </c>
      <c r="D11" s="22"/>
      <c r="E11" s="9"/>
      <c r="F11" s="91">
        <f>IFERROR(VLOOKUP(A5,Table2[],2,0),0)</f>
        <v>0</v>
      </c>
      <c r="G11" s="9"/>
      <c r="H11" s="9" t="s">
        <v>136</v>
      </c>
      <c r="I11" s="9" t="s">
        <v>135</v>
      </c>
      <c r="J11" s="31" t="s">
        <v>103</v>
      </c>
      <c r="K11" s="30">
        <v>0</v>
      </c>
      <c r="L11" s="18">
        <f>IFERROR(VLOOKUP(A$5,Table4[],2,0),0)</f>
        <v>397.9</v>
      </c>
      <c r="N11" s="29"/>
    </row>
    <row r="12" spans="1:14" ht="17.25" x14ac:dyDescent="0.3">
      <c r="A12" s="11" t="s">
        <v>134</v>
      </c>
      <c r="B12" s="9"/>
      <c r="C12" s="9" t="s">
        <v>103</v>
      </c>
      <c r="D12" s="22"/>
      <c r="E12" s="9"/>
      <c r="F12" s="91">
        <f>IFERROR(VLOOKUP(A5,Table2[],3,0),0)</f>
        <v>0</v>
      </c>
      <c r="G12" s="9"/>
      <c r="H12" s="9" t="s">
        <v>133</v>
      </c>
      <c r="I12" s="9" t="s">
        <v>132</v>
      </c>
      <c r="J12" s="31" t="s">
        <v>103</v>
      </c>
      <c r="K12" s="30">
        <v>0</v>
      </c>
      <c r="L12" s="18">
        <f>IFERROR(VLOOKUP(A$5,Table4[],4,0),0)</f>
        <v>6753.47</v>
      </c>
      <c r="N12" s="29"/>
    </row>
    <row r="13" spans="1:14" ht="17.25" x14ac:dyDescent="0.3">
      <c r="A13" s="11" t="s">
        <v>131</v>
      </c>
      <c r="B13" s="9"/>
      <c r="C13" s="9" t="s">
        <v>103</v>
      </c>
      <c r="D13" s="22">
        <v>0</v>
      </c>
      <c r="E13" s="9"/>
      <c r="F13" s="91">
        <f>IFERROR(VLOOKUP(A5,Table2[],4,0),0)</f>
        <v>0</v>
      </c>
      <c r="G13" s="9"/>
      <c r="H13" s="9" t="s">
        <v>130</v>
      </c>
      <c r="I13" s="9" t="s">
        <v>129</v>
      </c>
      <c r="J13" s="31" t="s">
        <v>103</v>
      </c>
      <c r="K13" s="30">
        <v>0</v>
      </c>
      <c r="L13" s="18">
        <f>IFERROR(VLOOKUP(A$5,Table4[],5,0),0)</f>
        <v>0</v>
      </c>
      <c r="N13" s="29"/>
    </row>
    <row r="14" spans="1:14" ht="17.25" x14ac:dyDescent="0.3">
      <c r="A14" s="11" t="s">
        <v>128</v>
      </c>
      <c r="B14" s="9"/>
      <c r="C14" s="9" t="s">
        <v>103</v>
      </c>
      <c r="D14" s="22">
        <v>0</v>
      </c>
      <c r="E14" s="9"/>
      <c r="F14" s="91">
        <f>IFERROR(VLOOKUP(A5,Table2[],5,0),0)</f>
        <v>0</v>
      </c>
      <c r="G14" s="9"/>
      <c r="H14" s="9" t="s">
        <v>127</v>
      </c>
      <c r="I14" s="9" t="s">
        <v>126</v>
      </c>
      <c r="J14" s="31" t="s">
        <v>103</v>
      </c>
      <c r="K14" s="30">
        <v>0</v>
      </c>
      <c r="L14" s="18">
        <f>IFERROR(VLOOKUP(A$5,Table4[],8,0),0)</f>
        <v>301358.93</v>
      </c>
      <c r="N14" s="29"/>
    </row>
    <row r="15" spans="1:14" ht="17.25" x14ac:dyDescent="0.3">
      <c r="A15" s="11" t="s">
        <v>125</v>
      </c>
      <c r="B15" s="9"/>
      <c r="C15" s="9" t="s">
        <v>103</v>
      </c>
      <c r="D15" s="22">
        <v>0</v>
      </c>
      <c r="E15" s="9"/>
      <c r="F15" s="91">
        <f>IFERROR(VLOOKUP(A5,Table2[],6,0),0)</f>
        <v>339525.52</v>
      </c>
      <c r="G15" s="9"/>
      <c r="H15" s="9" t="s">
        <v>124</v>
      </c>
      <c r="I15" s="9" t="s">
        <v>123</v>
      </c>
      <c r="J15" s="31" t="s">
        <v>103</v>
      </c>
      <c r="K15" s="30">
        <v>0</v>
      </c>
      <c r="L15" s="18">
        <f>IFERROR(VLOOKUP(A$5,Table4[],9,0),0)</f>
        <v>0</v>
      </c>
      <c r="N15" s="29"/>
    </row>
    <row r="16" spans="1:14" ht="17.25" x14ac:dyDescent="0.3">
      <c r="A16" s="11" t="s">
        <v>122</v>
      </c>
      <c r="B16" s="9"/>
      <c r="C16" s="9" t="s">
        <v>103</v>
      </c>
      <c r="D16" s="22">
        <v>0</v>
      </c>
      <c r="E16" s="9"/>
      <c r="F16" s="91">
        <f>IFERROR(VLOOKUP(A5,Table3[],2,0),0)</f>
        <v>1494.66</v>
      </c>
      <c r="G16" s="9"/>
      <c r="H16" s="9" t="s">
        <v>121</v>
      </c>
      <c r="I16" s="9" t="s">
        <v>120</v>
      </c>
      <c r="J16" s="31" t="s">
        <v>103</v>
      </c>
      <c r="K16" s="30">
        <v>0</v>
      </c>
      <c r="L16" s="18">
        <f>IFERROR(VLOOKUP(A$5,Table4[],10,0),0)</f>
        <v>0</v>
      </c>
      <c r="N16" s="29"/>
    </row>
    <row r="17" spans="1:14" ht="17.25" x14ac:dyDescent="0.3">
      <c r="A17" s="11" t="s">
        <v>119</v>
      </c>
      <c r="B17" s="9"/>
      <c r="C17" s="9" t="s">
        <v>103</v>
      </c>
      <c r="D17" s="22">
        <v>0</v>
      </c>
      <c r="E17" s="9"/>
      <c r="F17" s="91">
        <f>IFERROR(VLOOKUP(A5,Table3[],3,0),0)</f>
        <v>18759.66</v>
      </c>
      <c r="G17" s="9"/>
      <c r="H17" s="9" t="s">
        <v>118</v>
      </c>
      <c r="I17" s="9" t="s">
        <v>117</v>
      </c>
      <c r="J17" s="31" t="s">
        <v>103</v>
      </c>
      <c r="K17" s="30">
        <v>0</v>
      </c>
      <c r="L17" s="18">
        <f>IFERROR(VLOOKUP(A$5,Table4[],11,0),0)</f>
        <v>9679.94</v>
      </c>
      <c r="N17" s="29"/>
    </row>
    <row r="18" spans="1:14" ht="17.25" x14ac:dyDescent="0.3">
      <c r="A18" s="11" t="s">
        <v>116</v>
      </c>
      <c r="B18" s="9"/>
      <c r="C18" s="9" t="s">
        <v>103</v>
      </c>
      <c r="D18" s="22">
        <v>0</v>
      </c>
      <c r="E18" s="9"/>
      <c r="F18" s="91">
        <f>IFERROR(VLOOKUP(A5,Table3[],4,0),0)</f>
        <v>0</v>
      </c>
      <c r="G18" s="9"/>
      <c r="H18" s="9" t="s">
        <v>115</v>
      </c>
      <c r="I18" s="9" t="s">
        <v>114</v>
      </c>
      <c r="J18" s="31" t="s">
        <v>103</v>
      </c>
      <c r="K18" s="30">
        <v>0</v>
      </c>
      <c r="L18" s="18">
        <f>IFERROR(VLOOKUP(A$5,Table4[],12,0),0)</f>
        <v>0</v>
      </c>
      <c r="N18" s="29"/>
    </row>
    <row r="19" spans="1:14" ht="17.25" x14ac:dyDescent="0.3">
      <c r="A19" s="11" t="s">
        <v>113</v>
      </c>
      <c r="B19" s="9"/>
      <c r="C19" s="9" t="s">
        <v>103</v>
      </c>
      <c r="D19" s="22">
        <v>0</v>
      </c>
      <c r="E19" s="9"/>
      <c r="F19" s="91">
        <f>IFERROR(VLOOKUP(A5,Table1[],2,0),0)</f>
        <v>0</v>
      </c>
      <c r="G19" s="9"/>
      <c r="H19" s="9" t="s">
        <v>112</v>
      </c>
      <c r="I19" s="9" t="s">
        <v>111</v>
      </c>
      <c r="J19" s="31" t="s">
        <v>103</v>
      </c>
      <c r="K19" s="30">
        <v>0</v>
      </c>
      <c r="L19" s="18">
        <f>IFERROR(VLOOKUP(A$5,Table4[],13,0),0)</f>
        <v>0</v>
      </c>
    </row>
    <row r="20" spans="1:14" ht="17.25" x14ac:dyDescent="0.3">
      <c r="A20" s="11" t="s">
        <v>110</v>
      </c>
      <c r="B20" s="9"/>
      <c r="C20" s="9" t="s">
        <v>24</v>
      </c>
      <c r="D20" s="18">
        <f>IF(K20&lt;0,-K20,0)</f>
        <v>0</v>
      </c>
      <c r="E20" s="9"/>
      <c r="F20" s="91">
        <f>IF(L20&lt;0,-L20,0)</f>
        <v>21335.280000000028</v>
      </c>
      <c r="G20" s="9"/>
      <c r="H20" s="12" t="s">
        <v>109</v>
      </c>
      <c r="I20" s="12" t="s">
        <v>108</v>
      </c>
      <c r="J20" s="9"/>
      <c r="K20" s="18">
        <f>SUM(K11:K19)-K10</f>
        <v>0</v>
      </c>
      <c r="L20" s="18">
        <f>SUM(L11:L19)-L10</f>
        <v>-21335.280000000028</v>
      </c>
      <c r="N20" s="29"/>
    </row>
    <row r="21" spans="1:14" ht="17.25" customHeight="1" x14ac:dyDescent="0.3">
      <c r="A21" s="11" t="s">
        <v>107</v>
      </c>
      <c r="B21" s="9"/>
      <c r="C21" s="9" t="s">
        <v>103</v>
      </c>
      <c r="D21" s="22">
        <v>0</v>
      </c>
      <c r="E21" s="9"/>
      <c r="F21" s="91">
        <f>IFERROR(VLOOKUP(A$5,Table4[],6,0),0)</f>
        <v>0</v>
      </c>
      <c r="G21" s="9"/>
      <c r="H21" s="9" t="s">
        <v>106</v>
      </c>
      <c r="I21" s="9"/>
      <c r="J21" s="9"/>
      <c r="K21" s="28" t="s">
        <v>105</v>
      </c>
      <c r="L21" s="9"/>
    </row>
    <row r="22" spans="1:14" ht="17.25" customHeight="1" x14ac:dyDescent="0.3">
      <c r="A22" s="11" t="s">
        <v>104</v>
      </c>
      <c r="B22" s="9"/>
      <c r="C22" s="9" t="s">
        <v>103</v>
      </c>
      <c r="D22" s="22">
        <v>0</v>
      </c>
      <c r="E22" s="9"/>
      <c r="F22" s="91">
        <f>IFERROR(VLOOKUP(A$5,Table4[],7,0),0)</f>
        <v>1526226.76</v>
      </c>
      <c r="G22" s="9"/>
      <c r="H22" s="9" t="s">
        <v>102</v>
      </c>
      <c r="I22" s="9"/>
      <c r="J22" s="9"/>
      <c r="K22" s="27" t="s">
        <v>101</v>
      </c>
      <c r="L22" s="25"/>
    </row>
    <row r="23" spans="1:14" ht="17.25" x14ac:dyDescent="0.3">
      <c r="A23" s="11" t="s">
        <v>96</v>
      </c>
      <c r="B23" s="9"/>
      <c r="C23" s="9" t="s">
        <v>24</v>
      </c>
      <c r="D23" s="22">
        <v>0</v>
      </c>
      <c r="E23" s="9"/>
      <c r="F23" s="91">
        <f>IFERROR(VLOOKUP(A$5,Table4[],8,0),0)</f>
        <v>301358.93</v>
      </c>
      <c r="G23" s="9"/>
      <c r="H23" s="9" t="s">
        <v>100</v>
      </c>
      <c r="I23" s="9"/>
      <c r="J23" s="9"/>
      <c r="K23" s="26" t="s">
        <v>99</v>
      </c>
      <c r="L23" s="25"/>
    </row>
    <row r="24" spans="1:14" ht="17.25" x14ac:dyDescent="0.3">
      <c r="A24" s="11" t="s">
        <v>96</v>
      </c>
      <c r="B24" s="9"/>
      <c r="C24" s="9" t="s">
        <v>24</v>
      </c>
      <c r="D24" s="22"/>
      <c r="E24" s="9"/>
      <c r="F24" s="91">
        <f>IFERROR(VLOOKUP(A$5,Table4[],9,0),0)</f>
        <v>0</v>
      </c>
      <c r="G24" s="9"/>
      <c r="H24" s="9" t="s">
        <v>98</v>
      </c>
      <c r="I24" s="9"/>
      <c r="J24" s="9"/>
      <c r="K24" s="26" t="s">
        <v>97</v>
      </c>
      <c r="L24" s="25"/>
    </row>
    <row r="25" spans="1:14" ht="17.25" x14ac:dyDescent="0.3">
      <c r="A25" s="11" t="s">
        <v>96</v>
      </c>
      <c r="B25" s="9"/>
      <c r="C25" s="9" t="s">
        <v>24</v>
      </c>
      <c r="D25" s="22"/>
      <c r="E25" s="9"/>
      <c r="F25" s="91">
        <f>IFERROR(VLOOKUP(A$5,Table4[],10,0),0)</f>
        <v>0</v>
      </c>
      <c r="G25" s="9"/>
      <c r="H25" s="9" t="s">
        <v>95</v>
      </c>
      <c r="I25" s="9"/>
      <c r="J25" s="9"/>
      <c r="K25" s="26" t="s">
        <v>94</v>
      </c>
      <c r="L25" s="25"/>
    </row>
    <row r="26" spans="1:14" ht="17.25" x14ac:dyDescent="0.3">
      <c r="A26" s="11" t="s">
        <v>93</v>
      </c>
      <c r="B26" s="9"/>
      <c r="C26" s="9" t="s">
        <v>24</v>
      </c>
      <c r="D26" s="22">
        <v>0</v>
      </c>
      <c r="E26" s="9"/>
      <c r="F26" s="91">
        <f>IFERROR(VLOOKUP(A$5,Table4[],11,0),0)</f>
        <v>9679.94</v>
      </c>
      <c r="G26" s="9"/>
      <c r="H26" s="9" t="s">
        <v>92</v>
      </c>
      <c r="I26" s="9"/>
      <c r="J26" s="9"/>
      <c r="K26" s="26" t="s">
        <v>91</v>
      </c>
      <c r="L26" s="25"/>
    </row>
    <row r="27" spans="1:14" ht="17.25" x14ac:dyDescent="0.3">
      <c r="A27" s="11" t="s">
        <v>90</v>
      </c>
      <c r="B27" s="9"/>
      <c r="C27" s="9" t="s">
        <v>24</v>
      </c>
      <c r="D27" s="22"/>
      <c r="E27" s="9"/>
      <c r="F27" s="91">
        <f>IFERROR(VLOOKUP(A$5,Table6[],2,0),0)</f>
        <v>0</v>
      </c>
      <c r="G27" s="9"/>
      <c r="H27" s="9" t="s">
        <v>89</v>
      </c>
      <c r="I27" s="9"/>
      <c r="J27" s="9"/>
      <c r="K27" s="25"/>
      <c r="L27" s="25"/>
    </row>
    <row r="28" spans="1:14" ht="17.25" x14ac:dyDescent="0.3">
      <c r="A28" s="11" t="s">
        <v>88</v>
      </c>
      <c r="B28" s="9"/>
      <c r="C28" s="9" t="s">
        <v>24</v>
      </c>
      <c r="D28" s="22"/>
      <c r="E28" s="9"/>
      <c r="F28" s="91">
        <f>IFERROR(VLOOKUP(A$5,Table6[],3,0),0)</f>
        <v>0</v>
      </c>
      <c r="G28" s="9"/>
      <c r="H28" s="9" t="s">
        <v>87</v>
      </c>
      <c r="I28" s="9"/>
      <c r="J28" s="9"/>
      <c r="K28" s="9"/>
      <c r="L28" s="9"/>
    </row>
    <row r="29" spans="1:14" ht="17.25" x14ac:dyDescent="0.3">
      <c r="A29" s="11" t="s">
        <v>86</v>
      </c>
      <c r="B29" s="9"/>
      <c r="C29" s="9" t="s">
        <v>24</v>
      </c>
      <c r="D29" s="22"/>
      <c r="E29" s="9"/>
      <c r="F29" s="91">
        <f>IFERROR(VLOOKUP(A$5,Table6[],4,0),0)</f>
        <v>0</v>
      </c>
      <c r="G29" s="9"/>
      <c r="H29" s="9" t="s">
        <v>85</v>
      </c>
      <c r="I29" s="9"/>
      <c r="J29" s="9"/>
      <c r="K29" s="9"/>
      <c r="L29" s="9"/>
    </row>
    <row r="30" spans="1:14" ht="17.25" x14ac:dyDescent="0.3">
      <c r="A30" s="11" t="s">
        <v>84</v>
      </c>
      <c r="B30" s="9"/>
      <c r="C30" s="9" t="s">
        <v>24</v>
      </c>
      <c r="D30" s="22"/>
      <c r="E30" s="9"/>
      <c r="F30" s="91">
        <f>IFERROR(VLOOKUP(A$5,Table6[],5,0),0)</f>
        <v>0</v>
      </c>
      <c r="G30" s="9"/>
      <c r="H30" s="9" t="s">
        <v>83</v>
      </c>
      <c r="I30" s="9"/>
      <c r="J30" s="9"/>
      <c r="K30" s="9"/>
      <c r="L30" s="9"/>
    </row>
    <row r="31" spans="1:14" ht="17.25" x14ac:dyDescent="0.3">
      <c r="A31" s="11" t="s">
        <v>82</v>
      </c>
      <c r="B31" s="9"/>
      <c r="C31" s="9" t="s">
        <v>24</v>
      </c>
      <c r="D31" s="22"/>
      <c r="E31" s="9"/>
      <c r="F31" s="91">
        <f>IFERROR(VLOOKUP(A$5,Table6[],0,0),0)</f>
        <v>0</v>
      </c>
      <c r="G31" s="9"/>
      <c r="H31" s="9" t="s">
        <v>81</v>
      </c>
      <c r="I31" s="9"/>
      <c r="J31" s="9"/>
      <c r="K31" s="9"/>
      <c r="L31" s="9"/>
    </row>
    <row r="32" spans="1:14" ht="17.25" x14ac:dyDescent="0.3">
      <c r="A32" s="11" t="s">
        <v>80</v>
      </c>
      <c r="B32" s="9"/>
      <c r="C32" s="9" t="s">
        <v>24</v>
      </c>
      <c r="D32" s="22"/>
      <c r="E32" s="9"/>
      <c r="F32" s="91">
        <f>IFERROR(VLOOKUP(A$5,Table6[],6,0),0)</f>
        <v>0</v>
      </c>
      <c r="G32" s="9"/>
      <c r="H32" s="9" t="s">
        <v>79</v>
      </c>
      <c r="I32" s="9"/>
      <c r="J32" s="9"/>
      <c r="K32" s="9"/>
      <c r="L32" s="9"/>
    </row>
    <row r="33" spans="1:12" ht="17.25" x14ac:dyDescent="0.3">
      <c r="A33" s="11" t="s">
        <v>1164</v>
      </c>
      <c r="B33" s="9"/>
      <c r="C33" s="9" t="s">
        <v>24</v>
      </c>
      <c r="D33" s="22"/>
      <c r="E33" s="9"/>
      <c r="F33" s="91">
        <f>IFERROR(VLOOKUP(A$5,Table6[],7,0),0)</f>
        <v>0</v>
      </c>
      <c r="G33" s="9"/>
      <c r="H33" s="9" t="s">
        <v>1163</v>
      </c>
      <c r="I33" s="9"/>
      <c r="J33" s="9"/>
      <c r="K33" s="9"/>
      <c r="L33" s="9"/>
    </row>
    <row r="34" spans="1:12" ht="17.25" x14ac:dyDescent="0.3">
      <c r="A34" s="11" t="s">
        <v>78</v>
      </c>
      <c r="B34" s="9"/>
      <c r="C34" s="9" t="s">
        <v>24</v>
      </c>
      <c r="D34" s="22"/>
      <c r="E34" s="9"/>
      <c r="F34" s="91">
        <f>IFERROR(VLOOKUP(A$5,Table6[],0,0),0)</f>
        <v>0</v>
      </c>
      <c r="G34" s="9"/>
      <c r="H34" s="9" t="s">
        <v>77</v>
      </c>
      <c r="I34" s="9"/>
      <c r="J34" s="9"/>
      <c r="K34" s="9"/>
      <c r="L34" s="9"/>
    </row>
    <row r="35" spans="1:12" ht="17.25" x14ac:dyDescent="0.3">
      <c r="A35" s="11" t="s">
        <v>76</v>
      </c>
      <c r="B35" s="9"/>
      <c r="C35" s="9" t="s">
        <v>24</v>
      </c>
      <c r="D35" s="22"/>
      <c r="E35" s="9"/>
      <c r="F35" s="91">
        <f>IFERROR(VLOOKUP(A$5,Table6[],0,0),0)</f>
        <v>0</v>
      </c>
      <c r="G35" s="9"/>
      <c r="H35" s="9" t="s">
        <v>75</v>
      </c>
      <c r="I35" s="9"/>
      <c r="J35" s="9"/>
      <c r="K35" s="9"/>
      <c r="L35" s="9"/>
    </row>
    <row r="36" spans="1:12" ht="17.25" x14ac:dyDescent="0.3">
      <c r="A36" s="11" t="s">
        <v>74</v>
      </c>
      <c r="B36" s="9"/>
      <c r="C36" s="9" t="s">
        <v>24</v>
      </c>
      <c r="D36" s="22"/>
      <c r="E36" s="9"/>
      <c r="F36" s="91">
        <f>IFERROR(VLOOKUP(A$5,Table6[],0,0),0)</f>
        <v>0</v>
      </c>
      <c r="G36" s="9"/>
      <c r="H36" s="9" t="s">
        <v>73</v>
      </c>
      <c r="I36" s="9"/>
      <c r="J36" s="9"/>
      <c r="K36" s="9"/>
      <c r="L36" s="9"/>
    </row>
    <row r="37" spans="1:12" ht="17.25" x14ac:dyDescent="0.3">
      <c r="A37" s="11" t="s">
        <v>72</v>
      </c>
      <c r="B37" s="9"/>
      <c r="C37" s="9" t="s">
        <v>24</v>
      </c>
      <c r="D37" s="22"/>
      <c r="E37" s="9"/>
      <c r="F37" s="91">
        <f>IFERROR(VLOOKUP(A$5,Table6[],8,0),0)</f>
        <v>0</v>
      </c>
      <c r="G37" s="9"/>
      <c r="H37" s="9" t="s">
        <v>71</v>
      </c>
      <c r="I37" s="9"/>
      <c r="J37" s="9"/>
      <c r="K37" s="9"/>
      <c r="L37" s="9"/>
    </row>
    <row r="38" spans="1:12" ht="17.25" x14ac:dyDescent="0.3">
      <c r="A38" s="11" t="s">
        <v>70</v>
      </c>
      <c r="B38" s="9"/>
      <c r="C38" s="9" t="s">
        <v>24</v>
      </c>
      <c r="D38" s="22"/>
      <c r="E38" s="9"/>
      <c r="F38" s="91">
        <f>IFERROR(VLOOKUP(A$5,Table6[],0,0),0)</f>
        <v>0</v>
      </c>
      <c r="G38" s="18"/>
      <c r="H38" s="9" t="s">
        <v>69</v>
      </c>
      <c r="I38" s="9"/>
      <c r="J38" s="9"/>
      <c r="K38" s="9"/>
      <c r="L38" s="9"/>
    </row>
    <row r="39" spans="1:12" ht="17.25" x14ac:dyDescent="0.3">
      <c r="A39" s="11" t="s">
        <v>68</v>
      </c>
      <c r="B39" s="9"/>
      <c r="C39" s="9" t="s">
        <v>24</v>
      </c>
      <c r="D39" s="22"/>
      <c r="E39" s="9"/>
      <c r="F39" s="91">
        <f>IFERROR(VLOOKUP(A$5,Table6[],9,0),0)</f>
        <v>0</v>
      </c>
      <c r="G39" s="9"/>
      <c r="H39" s="9" t="s">
        <v>67</v>
      </c>
      <c r="I39" s="9"/>
      <c r="J39" s="9"/>
      <c r="K39" s="9"/>
      <c r="L39" s="9"/>
    </row>
    <row r="40" spans="1:12" ht="17.25" x14ac:dyDescent="0.3">
      <c r="A40" s="11" t="s">
        <v>66</v>
      </c>
      <c r="B40" s="9"/>
      <c r="C40" s="9" t="s">
        <v>24</v>
      </c>
      <c r="D40" s="22"/>
      <c r="E40" s="9"/>
      <c r="F40" s="91">
        <f>IFERROR(VLOOKUP(A$5,Table6[],10,0),0)</f>
        <v>0</v>
      </c>
      <c r="G40" s="9"/>
      <c r="H40" s="9" t="s">
        <v>65</v>
      </c>
      <c r="I40" s="9"/>
      <c r="J40" s="9"/>
      <c r="K40" s="9"/>
      <c r="L40" s="9"/>
    </row>
    <row r="41" spans="1:12" ht="17.25" x14ac:dyDescent="0.3">
      <c r="A41" s="11" t="s">
        <v>64</v>
      </c>
      <c r="B41" s="9"/>
      <c r="C41" s="9" t="s">
        <v>24</v>
      </c>
      <c r="D41" s="22"/>
      <c r="E41" s="9"/>
      <c r="F41" s="91">
        <f>IFERROR(VLOOKUP(A$5,Table6[],11,0),0)</f>
        <v>0</v>
      </c>
      <c r="G41" s="9"/>
      <c r="H41" s="9" t="s">
        <v>63</v>
      </c>
      <c r="I41" s="9"/>
      <c r="J41" s="9"/>
      <c r="K41" s="9"/>
      <c r="L41" s="9"/>
    </row>
    <row r="42" spans="1:12" ht="17.25" x14ac:dyDescent="0.3">
      <c r="A42" s="11" t="s">
        <v>62</v>
      </c>
      <c r="B42" s="9"/>
      <c r="C42" s="9" t="s">
        <v>24</v>
      </c>
      <c r="D42" s="22"/>
      <c r="E42" s="9"/>
      <c r="F42" s="91">
        <f>IFERROR(VLOOKUP(A$5,Table6[],12,0),0)</f>
        <v>0</v>
      </c>
      <c r="G42" s="9"/>
      <c r="H42" s="9" t="s">
        <v>61</v>
      </c>
      <c r="I42" s="9"/>
      <c r="J42" s="9"/>
      <c r="K42" s="9"/>
      <c r="L42" s="9"/>
    </row>
    <row r="43" spans="1:12" ht="17.25" x14ac:dyDescent="0.3">
      <c r="A43" s="11" t="s">
        <v>60</v>
      </c>
      <c r="B43" s="9"/>
      <c r="C43" s="9" t="s">
        <v>24</v>
      </c>
      <c r="D43" s="22"/>
      <c r="E43" s="9"/>
      <c r="F43" s="91">
        <f>IFERROR(VLOOKUP(A$5,Table6[],0,0),0)</f>
        <v>0</v>
      </c>
      <c r="G43" s="9"/>
      <c r="H43" s="9" t="s">
        <v>59</v>
      </c>
      <c r="I43" s="9"/>
      <c r="J43" s="9"/>
      <c r="K43" s="9"/>
      <c r="L43" s="9"/>
    </row>
    <row r="44" spans="1:12" ht="17.25" x14ac:dyDescent="0.3">
      <c r="A44" s="11" t="s">
        <v>58</v>
      </c>
      <c r="B44" s="9"/>
      <c r="C44" s="9" t="s">
        <v>24</v>
      </c>
      <c r="D44" s="22"/>
      <c r="E44" s="9"/>
      <c r="F44" s="91">
        <f>IFERROR(VLOOKUP(A$5,Table6[],13,0),0)</f>
        <v>0</v>
      </c>
      <c r="G44" s="9"/>
      <c r="H44" s="9" t="s">
        <v>57</v>
      </c>
      <c r="I44" s="9"/>
      <c r="J44" s="9"/>
      <c r="K44" s="9"/>
      <c r="L44" s="9"/>
    </row>
    <row r="45" spans="1:12" ht="17.25" x14ac:dyDescent="0.3">
      <c r="A45" s="11" t="s">
        <v>56</v>
      </c>
      <c r="B45" s="9"/>
      <c r="C45" s="9"/>
      <c r="D45" s="18"/>
      <c r="E45" s="9"/>
      <c r="F45" s="91"/>
      <c r="G45" s="9"/>
      <c r="H45" s="9"/>
      <c r="I45" s="24"/>
      <c r="J45" s="24"/>
      <c r="K45" s="9"/>
      <c r="L45" s="9"/>
    </row>
    <row r="46" spans="1:12" ht="17.25" x14ac:dyDescent="0.3">
      <c r="A46" s="11" t="s">
        <v>55</v>
      </c>
      <c r="B46" s="9"/>
      <c r="C46" s="9" t="s">
        <v>24</v>
      </c>
      <c r="D46" s="22"/>
      <c r="E46" s="9"/>
      <c r="F46" s="91">
        <f>IFERROR(VLOOKUP(A$5,Table6[],14,0),0)</f>
        <v>0</v>
      </c>
      <c r="G46" s="9"/>
      <c r="H46" s="9" t="s">
        <v>54</v>
      </c>
      <c r="I46" s="9"/>
      <c r="J46" s="9"/>
      <c r="K46" s="9"/>
      <c r="L46" s="9"/>
    </row>
    <row r="47" spans="1:12" ht="17.25" x14ac:dyDescent="0.3">
      <c r="A47" s="11" t="s">
        <v>53</v>
      </c>
      <c r="B47" s="9"/>
      <c r="C47" s="9" t="s">
        <v>24</v>
      </c>
      <c r="D47" s="22"/>
      <c r="E47" s="9"/>
      <c r="F47" s="91">
        <f>IFERROR(VLOOKUP(A$5,Table6[],0,0),0)</f>
        <v>0</v>
      </c>
      <c r="G47" s="9"/>
      <c r="H47" s="9" t="s">
        <v>52</v>
      </c>
      <c r="I47" s="9"/>
      <c r="J47" s="9"/>
      <c r="K47" s="9"/>
      <c r="L47" s="9"/>
    </row>
    <row r="48" spans="1:12" ht="17.25" x14ac:dyDescent="0.3">
      <c r="A48" s="11" t="s">
        <v>51</v>
      </c>
      <c r="B48" s="9"/>
      <c r="C48" s="9" t="s">
        <v>24</v>
      </c>
      <c r="D48" s="22"/>
      <c r="E48" s="9"/>
      <c r="F48" s="91">
        <f>IFERROR(VLOOKUP(A$5,Table6[],15,0),0)</f>
        <v>0</v>
      </c>
      <c r="G48" s="9"/>
      <c r="H48" s="9" t="s">
        <v>50</v>
      </c>
      <c r="I48" s="9"/>
      <c r="J48" s="9"/>
      <c r="K48" s="9"/>
      <c r="L48" s="9"/>
    </row>
    <row r="49" spans="1:12" ht="17.25" x14ac:dyDescent="0.3">
      <c r="A49" s="11" t="s">
        <v>49</v>
      </c>
      <c r="B49" s="9"/>
      <c r="C49" s="9" t="s">
        <v>24</v>
      </c>
      <c r="D49" s="22"/>
      <c r="E49" s="9"/>
      <c r="F49" s="91">
        <f>IFERROR(VLOOKUP(A$5,Table6[],0,0),0)</f>
        <v>0</v>
      </c>
      <c r="G49" s="9"/>
      <c r="H49" s="9" t="s">
        <v>48</v>
      </c>
      <c r="I49" s="9"/>
      <c r="J49" s="9"/>
      <c r="K49" s="23"/>
      <c r="L49" s="9"/>
    </row>
    <row r="50" spans="1:12" ht="17.25" x14ac:dyDescent="0.3">
      <c r="A50" s="11" t="s">
        <v>47</v>
      </c>
      <c r="B50" s="9"/>
      <c r="C50" s="9" t="s">
        <v>24</v>
      </c>
      <c r="D50" s="22"/>
      <c r="E50" s="9"/>
      <c r="F50" s="91">
        <f>IFERROR(VLOOKUP(A$5,Table6[],16,0),0)</f>
        <v>0</v>
      </c>
      <c r="G50" s="9"/>
      <c r="H50" s="9" t="s">
        <v>46</v>
      </c>
      <c r="I50" s="9"/>
      <c r="J50" s="9"/>
      <c r="K50" s="23"/>
      <c r="L50" s="9"/>
    </row>
    <row r="51" spans="1:12" ht="17.25" x14ac:dyDescent="0.3">
      <c r="A51" s="11" t="s">
        <v>45</v>
      </c>
      <c r="B51" s="9"/>
      <c r="C51" s="9" t="s">
        <v>24</v>
      </c>
      <c r="D51" s="22"/>
      <c r="E51" s="9"/>
      <c r="F51" s="91">
        <f>IFERROR(VLOOKUP(A$5,Table6[],0,0),0)</f>
        <v>0</v>
      </c>
      <c r="G51" s="9"/>
      <c r="H51" s="9" t="s">
        <v>44</v>
      </c>
      <c r="I51" s="9"/>
      <c r="J51" s="9"/>
      <c r="K51" s="23"/>
      <c r="L51" s="9"/>
    </row>
    <row r="52" spans="1:12" ht="17.25" x14ac:dyDescent="0.3">
      <c r="A52" s="11" t="s">
        <v>43</v>
      </c>
      <c r="B52" s="9"/>
      <c r="C52" s="9" t="s">
        <v>24</v>
      </c>
      <c r="D52" s="22"/>
      <c r="E52" s="9"/>
      <c r="F52" s="91">
        <f>IFERROR(VLOOKUP(A$5,Table6[],0,0),0)</f>
        <v>0</v>
      </c>
      <c r="G52" s="9"/>
      <c r="H52" s="9" t="s">
        <v>42</v>
      </c>
      <c r="I52" s="9"/>
      <c r="J52" s="9"/>
      <c r="K52" s="23"/>
      <c r="L52" s="9"/>
    </row>
    <row r="53" spans="1:12" ht="17.25" x14ac:dyDescent="0.3">
      <c r="A53" s="11" t="s">
        <v>41</v>
      </c>
      <c r="B53" s="9"/>
      <c r="C53" s="9" t="s">
        <v>24</v>
      </c>
      <c r="D53" s="22"/>
      <c r="E53" s="9"/>
      <c r="F53" s="91">
        <f>IFERROR(VLOOKUP(A$5,Table6[],17,0),0)</f>
        <v>0</v>
      </c>
      <c r="G53" s="9"/>
      <c r="H53" s="9" t="s">
        <v>40</v>
      </c>
      <c r="I53" s="9"/>
      <c r="J53" s="9"/>
      <c r="K53" s="23"/>
      <c r="L53" s="9"/>
    </row>
    <row r="54" spans="1:12" ht="17.25" x14ac:dyDescent="0.3">
      <c r="A54" s="11" t="s">
        <v>39</v>
      </c>
      <c r="B54" s="9"/>
      <c r="C54" s="9" t="s">
        <v>24</v>
      </c>
      <c r="D54" s="22"/>
      <c r="E54" s="9"/>
      <c r="F54" s="91">
        <f>IFERROR(VLOOKUP(A$5,Table6[],18,0),0)</f>
        <v>0</v>
      </c>
      <c r="G54" s="9"/>
      <c r="H54" s="9" t="s">
        <v>38</v>
      </c>
      <c r="I54" s="9"/>
      <c r="J54" s="9"/>
      <c r="K54" s="23"/>
      <c r="L54" s="9"/>
    </row>
    <row r="55" spans="1:12" ht="17.25" x14ac:dyDescent="0.3">
      <c r="A55" s="11" t="s">
        <v>37</v>
      </c>
      <c r="B55" s="9"/>
      <c r="C55" s="9" t="s">
        <v>24</v>
      </c>
      <c r="D55" s="22"/>
      <c r="E55" s="9"/>
      <c r="F55" s="91">
        <f>IFERROR(VLOOKUP(A$5,Table6[],0,0),0)</f>
        <v>0</v>
      </c>
      <c r="G55" s="9"/>
      <c r="H55" s="9" t="s">
        <v>36</v>
      </c>
      <c r="I55" s="9"/>
      <c r="J55" s="9"/>
      <c r="K55" s="9"/>
      <c r="L55" s="9"/>
    </row>
    <row r="56" spans="1:12" ht="17.25" x14ac:dyDescent="0.3">
      <c r="A56" s="11" t="s">
        <v>35</v>
      </c>
      <c r="B56" s="9"/>
      <c r="C56" s="9" t="s">
        <v>24</v>
      </c>
      <c r="D56" s="22"/>
      <c r="E56" s="9"/>
      <c r="F56" s="91">
        <f>IFERROR(VLOOKUP(A$5,Table6[],19,0),0)</f>
        <v>0</v>
      </c>
      <c r="G56" s="9"/>
      <c r="H56" s="9" t="s">
        <v>34</v>
      </c>
      <c r="I56" s="9"/>
      <c r="J56" s="9"/>
      <c r="K56" s="9"/>
      <c r="L56" s="9"/>
    </row>
    <row r="57" spans="1:12" ht="17.25" x14ac:dyDescent="0.3">
      <c r="A57" s="11" t="s">
        <v>33</v>
      </c>
      <c r="B57" s="9"/>
      <c r="C57" s="9" t="s">
        <v>24</v>
      </c>
      <c r="D57" s="22"/>
      <c r="E57" s="9"/>
      <c r="F57" s="91">
        <f>IFERROR(VLOOKUP(A$5,Table6[],0,0),0)</f>
        <v>0</v>
      </c>
      <c r="G57" s="9"/>
      <c r="H57" s="9" t="s">
        <v>32</v>
      </c>
      <c r="I57" s="9"/>
      <c r="J57" s="9"/>
      <c r="K57" s="9"/>
      <c r="L57" s="9"/>
    </row>
    <row r="58" spans="1:12" ht="17.25" x14ac:dyDescent="0.3">
      <c r="A58" s="11" t="s">
        <v>31</v>
      </c>
      <c r="B58" s="9"/>
      <c r="C58" s="9" t="s">
        <v>24</v>
      </c>
      <c r="D58" s="22"/>
      <c r="E58" s="9"/>
      <c r="F58" s="91">
        <f>IFERROR(VLOOKUP(A$5,Table6[],0,0),0)</f>
        <v>0</v>
      </c>
      <c r="G58" s="9"/>
      <c r="H58" s="9" t="s">
        <v>30</v>
      </c>
      <c r="I58" s="9"/>
      <c r="J58" s="9"/>
      <c r="K58" s="9"/>
      <c r="L58" s="9"/>
    </row>
    <row r="59" spans="1:12" ht="17.25" x14ac:dyDescent="0.3">
      <c r="A59" s="11" t="s">
        <v>29</v>
      </c>
      <c r="B59" s="9"/>
      <c r="C59" s="9" t="s">
        <v>24</v>
      </c>
      <c r="D59" s="22"/>
      <c r="E59" s="9"/>
      <c r="F59" s="91">
        <f>IFERROR(VLOOKUP(A$5,Table6[],20,0),0)</f>
        <v>0</v>
      </c>
      <c r="G59" s="9"/>
      <c r="H59" s="9" t="s">
        <v>28</v>
      </c>
      <c r="I59" s="9"/>
      <c r="J59" s="9"/>
      <c r="K59" s="9"/>
      <c r="L59" s="9"/>
    </row>
    <row r="60" spans="1:12" ht="17.25" x14ac:dyDescent="0.3">
      <c r="A60" s="11" t="s">
        <v>27</v>
      </c>
      <c r="B60" s="9"/>
      <c r="C60" s="9" t="s">
        <v>24</v>
      </c>
      <c r="D60" s="22">
        <v>0</v>
      </c>
      <c r="E60" s="9"/>
      <c r="F60" s="91">
        <f>IFERROR(VLOOKUP(A$5,Table6[],21,0),0)</f>
        <v>0</v>
      </c>
      <c r="G60" s="9"/>
      <c r="H60" s="9" t="s">
        <v>26</v>
      </c>
      <c r="I60" s="9"/>
      <c r="J60" s="9"/>
      <c r="K60" s="9"/>
      <c r="L60" s="9"/>
    </row>
    <row r="61" spans="1:12" ht="17.25" x14ac:dyDescent="0.3">
      <c r="A61" s="11" t="s">
        <v>25</v>
      </c>
      <c r="B61" s="9"/>
      <c r="C61" s="9" t="s">
        <v>24</v>
      </c>
      <c r="D61" s="22">
        <v>0</v>
      </c>
      <c r="E61" s="9"/>
      <c r="F61" s="91">
        <f>IFERROR(VLOOKUP(A$5,Table6[],22,0),0)</f>
        <v>0</v>
      </c>
      <c r="G61" s="9"/>
      <c r="H61" s="9" t="s">
        <v>23</v>
      </c>
      <c r="I61" s="9" t="s">
        <v>1190</v>
      </c>
      <c r="J61" s="9"/>
      <c r="K61" s="9"/>
      <c r="L61" s="9"/>
    </row>
    <row r="62" spans="1:12" ht="17.25" x14ac:dyDescent="0.3">
      <c r="A62" s="11" t="s">
        <v>22</v>
      </c>
      <c r="B62" s="9"/>
      <c r="C62" s="21"/>
      <c r="D62" s="20">
        <f>D10-SUM(D11:D19)+D20-D21-D22+SUM(D23:D61)</f>
        <v>0</v>
      </c>
      <c r="E62" s="12"/>
      <c r="F62" s="95">
        <f>F10-SUM(F11:F19)+F20-F21-F22+SUM(F23:F61)</f>
        <v>10811432.199999999</v>
      </c>
      <c r="G62" s="9"/>
      <c r="H62" s="9" t="s">
        <v>21</v>
      </c>
      <c r="I62" s="63">
        <f>IFERROR(VLOOKUP(A5,Table1[],5,0),0)</f>
        <v>10811432.199999999</v>
      </c>
      <c r="J62" s="9"/>
      <c r="K62" s="100">
        <f>F62-I62</f>
        <v>0</v>
      </c>
      <c r="L62" s="9"/>
    </row>
    <row r="63" spans="1:12" ht="17.25" x14ac:dyDescent="0.3">
      <c r="A63" s="11"/>
      <c r="B63" s="9"/>
      <c r="C63" s="9"/>
      <c r="D63" s="9"/>
      <c r="E63" s="9"/>
      <c r="F63" s="96"/>
      <c r="G63" s="9"/>
      <c r="H63" s="12"/>
      <c r="I63" s="102"/>
      <c r="J63" s="9"/>
      <c r="K63" s="9"/>
      <c r="L63" s="9"/>
    </row>
    <row r="64" spans="1:12" ht="17.25" x14ac:dyDescent="0.3">
      <c r="A64" s="15" t="s">
        <v>20</v>
      </c>
      <c r="B64" s="9"/>
      <c r="C64" s="9"/>
      <c r="D64" s="9"/>
      <c r="E64" s="9"/>
      <c r="F64" s="97">
        <f>D62/F62</f>
        <v>0</v>
      </c>
      <c r="G64" s="9"/>
      <c r="H64" s="19"/>
      <c r="I64" s="9"/>
      <c r="J64" s="9"/>
      <c r="K64" s="9"/>
      <c r="L64" s="9"/>
    </row>
    <row r="65" spans="1:12" ht="17.25" x14ac:dyDescent="0.3">
      <c r="A65" s="11"/>
      <c r="B65" s="9"/>
      <c r="C65" s="9"/>
      <c r="D65" s="9"/>
      <c r="E65" s="9"/>
      <c r="F65" s="91"/>
      <c r="G65" s="9"/>
      <c r="H65" s="12"/>
      <c r="I65" s="18"/>
      <c r="J65" s="9"/>
      <c r="K65" s="9"/>
      <c r="L65" s="9"/>
    </row>
    <row r="66" spans="1:12" ht="17.25" x14ac:dyDescent="0.3">
      <c r="A66" s="11" t="s">
        <v>19</v>
      </c>
      <c r="B66" s="9"/>
      <c r="C66" s="9"/>
      <c r="D66" s="17"/>
      <c r="E66" s="9"/>
      <c r="F66" s="91">
        <f>VLOOKUP(A5,'FULL enrollment'!A7:E334,3,0)</f>
        <v>731.38000000000022</v>
      </c>
      <c r="G66" s="9"/>
      <c r="H66" s="9"/>
      <c r="I66" s="9"/>
      <c r="J66" s="9"/>
      <c r="K66" s="9"/>
      <c r="L66" s="9"/>
    </row>
    <row r="67" spans="1:12" ht="17.25" x14ac:dyDescent="0.3">
      <c r="A67" s="11" t="s">
        <v>18</v>
      </c>
      <c r="B67" s="9"/>
      <c r="C67" s="9"/>
      <c r="D67" s="16" t="e">
        <f>D62/D66</f>
        <v>#DIV/0!</v>
      </c>
      <c r="E67" s="9"/>
      <c r="F67" s="98">
        <f>F62/F66</f>
        <v>14782.236593836304</v>
      </c>
      <c r="G67" s="9"/>
      <c r="H67" s="12"/>
      <c r="I67" s="9"/>
      <c r="J67" s="9"/>
      <c r="K67" s="9"/>
      <c r="L67" s="9"/>
    </row>
    <row r="68" spans="1:12" ht="17.25" x14ac:dyDescent="0.3">
      <c r="A68" s="15" t="s">
        <v>17</v>
      </c>
      <c r="B68" s="9"/>
      <c r="C68" s="9"/>
      <c r="D68" s="10"/>
      <c r="E68" s="9"/>
      <c r="F68" s="97" t="e">
        <f>D67/F67</f>
        <v>#DIV/0!</v>
      </c>
      <c r="G68" s="9"/>
      <c r="H68" s="13" t="e">
        <f>IF(AND($F$64&lt;0.9,$F$68&lt;0.9),"District Did Not Maintain Effort",IF(AND($F$64&lt;0.9,$F$68&gt;0.9),"District Did Maintain Effort",IF(AND($F$64&gt;0.9,$F$68&lt;0.9),"District Did Maintain Effort",IF(AND(F64&gt;0.9,F68&gt;0.9),"District Did Maintain Effort"))))</f>
        <v>#DIV/0!</v>
      </c>
      <c r="I68" s="9"/>
      <c r="J68" s="9"/>
      <c r="K68" s="9"/>
      <c r="L68" s="9"/>
    </row>
    <row r="69" spans="1:12" ht="17.25" x14ac:dyDescent="0.3">
      <c r="A69" s="14"/>
      <c r="B69" s="9"/>
      <c r="C69" s="9"/>
      <c r="D69" s="10"/>
      <c r="E69" s="9"/>
      <c r="F69" s="91"/>
      <c r="G69" s="9"/>
      <c r="H69" s="13" t="e">
        <f>IF(AND($F$64&lt;0.9,$F$68&lt;0.9),"Both tests are less than .90",IF(AND($F$64&lt;0.9,$F$68&gt;0.9),"One, or both, tests are greater than .90",IF(AND($F$64&gt;0.9,$F$68&lt;0.9),"One, or both, tests are greater than .90",IF(AND(F64&gt;0.9,F68&gt;0.9),"One, or both, tests are greater than .90"))))</f>
        <v>#DIV/0!</v>
      </c>
      <c r="I69" s="9"/>
      <c r="J69" s="9"/>
      <c r="K69" s="9"/>
      <c r="L69" s="9"/>
    </row>
    <row r="70" spans="1:12" ht="17.25" x14ac:dyDescent="0.3">
      <c r="A70" s="11"/>
      <c r="B70" s="9"/>
      <c r="C70" s="9"/>
      <c r="D70" s="10"/>
      <c r="E70" s="9"/>
      <c r="F70" s="91"/>
      <c r="G70" s="9"/>
      <c r="H70" s="9"/>
      <c r="I70" s="9"/>
      <c r="J70" s="9"/>
      <c r="K70" s="9"/>
      <c r="L70" s="9"/>
    </row>
    <row r="71" spans="1:12" ht="17.25" x14ac:dyDescent="0.3">
      <c r="A71" s="11"/>
      <c r="B71" s="9"/>
      <c r="C71" s="9"/>
      <c r="D71" s="10"/>
      <c r="E71" s="9"/>
      <c r="F71" s="91"/>
      <c r="G71" s="9"/>
      <c r="H71" s="12"/>
      <c r="I71" s="9"/>
      <c r="J71" s="9"/>
      <c r="K71" s="9"/>
      <c r="L71" s="9"/>
    </row>
    <row r="72" spans="1:12" ht="17.25" x14ac:dyDescent="0.3">
      <c r="A72" s="11"/>
      <c r="B72" s="9"/>
      <c r="C72" s="9"/>
      <c r="D72" s="10"/>
      <c r="E72" s="9"/>
      <c r="F72" s="91"/>
      <c r="G72" s="9"/>
      <c r="H72" s="12"/>
      <c r="I72" s="9"/>
      <c r="J72" s="9"/>
      <c r="K72" s="9"/>
      <c r="L72" s="9"/>
    </row>
    <row r="73" spans="1:12" ht="17.25" x14ac:dyDescent="0.3">
      <c r="A73" s="11"/>
      <c r="B73" s="9"/>
      <c r="C73" s="9"/>
      <c r="D73" s="10"/>
      <c r="E73" s="9"/>
      <c r="F73" s="91"/>
      <c r="G73" s="9"/>
      <c r="H73" s="9"/>
      <c r="I73" s="9"/>
      <c r="J73" s="9"/>
      <c r="K73" s="9"/>
      <c r="L73" s="9"/>
    </row>
    <row r="74" spans="1:12" ht="17.25" x14ac:dyDescent="0.3">
      <c r="A74" s="11"/>
      <c r="B74" s="9"/>
      <c r="C74" s="9"/>
      <c r="D74" s="10"/>
      <c r="E74" s="9"/>
      <c r="F74" s="91"/>
      <c r="G74" s="9"/>
      <c r="H74" s="9"/>
      <c r="I74" s="9"/>
      <c r="J74" s="9"/>
      <c r="K74" s="9"/>
      <c r="L74" s="9"/>
    </row>
    <row r="75" spans="1:12" ht="17.25" x14ac:dyDescent="0.3">
      <c r="A75" s="11"/>
      <c r="B75" s="9"/>
      <c r="C75" s="9"/>
      <c r="D75" s="10"/>
      <c r="E75" s="9"/>
      <c r="F75" s="91"/>
      <c r="G75" s="9"/>
      <c r="H75" s="9"/>
      <c r="I75" s="9"/>
      <c r="J75" s="9"/>
      <c r="K75" s="9"/>
      <c r="L75" s="9"/>
    </row>
    <row r="76" spans="1:12" ht="17.25" x14ac:dyDescent="0.3">
      <c r="A76" s="11"/>
      <c r="B76" s="9"/>
      <c r="C76" s="9"/>
      <c r="D76" s="10"/>
      <c r="E76" s="9"/>
      <c r="F76" s="91"/>
      <c r="G76" s="9"/>
      <c r="H76" s="9"/>
      <c r="I76" s="9"/>
      <c r="J76" s="9"/>
      <c r="K76" s="9"/>
      <c r="L76" s="9"/>
    </row>
    <row r="77" spans="1:12" ht="17.25" x14ac:dyDescent="0.3">
      <c r="A77" s="11"/>
      <c r="B77" s="9"/>
      <c r="C77" s="9"/>
      <c r="D77" s="10"/>
      <c r="E77" s="9"/>
      <c r="F77" s="91"/>
      <c r="G77" s="9"/>
      <c r="H77" s="9"/>
      <c r="I77" s="9"/>
      <c r="J77" s="9"/>
      <c r="K77" s="9"/>
      <c r="L77" s="9"/>
    </row>
    <row r="78" spans="1:12" ht="17.25" x14ac:dyDescent="0.3">
      <c r="A78" s="11"/>
      <c r="B78" s="9"/>
      <c r="C78" s="9"/>
      <c r="D78" s="10"/>
      <c r="E78" s="9"/>
      <c r="F78" s="91"/>
      <c r="G78" s="9"/>
      <c r="H78" s="9"/>
      <c r="I78" s="9"/>
      <c r="J78" s="9"/>
      <c r="K78" s="9"/>
      <c r="L78" s="9"/>
    </row>
    <row r="79" spans="1:12" ht="17.25" x14ac:dyDescent="0.3">
      <c r="A79" s="11"/>
      <c r="B79" s="9"/>
      <c r="C79" s="9"/>
      <c r="D79" s="10"/>
      <c r="E79" s="9"/>
      <c r="F79" s="91"/>
      <c r="G79" s="9"/>
      <c r="H79" s="9"/>
      <c r="I79" s="9"/>
      <c r="J79" s="9"/>
      <c r="K79" s="9"/>
      <c r="L79" s="9"/>
    </row>
    <row r="80" spans="1:12" ht="17.25" x14ac:dyDescent="0.3">
      <c r="A80" s="11"/>
      <c r="B80" s="9"/>
      <c r="C80" s="9"/>
      <c r="D80" s="10"/>
      <c r="E80" s="9"/>
      <c r="F80" s="91"/>
      <c r="G80" s="9"/>
      <c r="H80" s="9"/>
      <c r="I80" s="9"/>
      <c r="J80" s="9"/>
      <c r="K80" s="9"/>
      <c r="L80" s="9"/>
    </row>
    <row r="81" spans="1:12" ht="17.25" x14ac:dyDescent="0.3">
      <c r="A81" s="11"/>
      <c r="B81" s="9"/>
      <c r="C81" s="9"/>
      <c r="D81" s="10"/>
      <c r="E81" s="9"/>
      <c r="F81" s="91"/>
      <c r="G81" s="9"/>
      <c r="H81" s="9"/>
      <c r="I81" s="9"/>
      <c r="J81" s="9"/>
      <c r="K81" s="9"/>
      <c r="L81" s="9"/>
    </row>
    <row r="82" spans="1:12" ht="17.25" x14ac:dyDescent="0.3">
      <c r="A82" s="11"/>
      <c r="B82" s="9"/>
      <c r="C82" s="9"/>
      <c r="D82" s="10"/>
      <c r="E82" s="9"/>
      <c r="F82" s="91"/>
      <c r="G82" s="9"/>
      <c r="H82" s="9"/>
      <c r="I82" s="9"/>
      <c r="J82" s="9"/>
      <c r="K82" s="9"/>
      <c r="L82" s="9"/>
    </row>
    <row r="83" spans="1:12" ht="17.25" x14ac:dyDescent="0.3">
      <c r="A83" s="11"/>
      <c r="B83" s="9"/>
      <c r="C83" s="9"/>
      <c r="D83" s="10"/>
      <c r="E83" s="9"/>
      <c r="F83" s="91"/>
      <c r="G83" s="9"/>
      <c r="H83" s="9"/>
      <c r="I83" s="9"/>
      <c r="J83" s="9"/>
      <c r="K83" s="9"/>
      <c r="L83" s="9"/>
    </row>
    <row r="84" spans="1:12" ht="17.25" x14ac:dyDescent="0.3">
      <c r="A84" s="11"/>
      <c r="B84" s="9"/>
      <c r="C84" s="9"/>
      <c r="D84" s="10"/>
      <c r="E84" s="9"/>
      <c r="F84" s="91"/>
      <c r="G84" s="9"/>
      <c r="H84" s="9"/>
      <c r="I84" s="9"/>
      <c r="J84" s="9"/>
      <c r="K84" s="9"/>
      <c r="L84" s="9"/>
    </row>
    <row r="85" spans="1:12" ht="17.25" x14ac:dyDescent="0.3">
      <c r="A85" s="11"/>
      <c r="B85" s="9"/>
      <c r="C85" s="9"/>
      <c r="D85" s="10"/>
      <c r="E85" s="9"/>
      <c r="F85" s="91"/>
      <c r="G85" s="9"/>
      <c r="H85" s="9"/>
      <c r="I85" s="9"/>
      <c r="J85" s="9"/>
      <c r="K85" s="9"/>
      <c r="L85" s="9"/>
    </row>
    <row r="86" spans="1:12" ht="17.25" x14ac:dyDescent="0.3">
      <c r="A86" s="11"/>
      <c r="B86" s="9"/>
      <c r="C86" s="9"/>
      <c r="D86" s="10"/>
      <c r="E86" s="9"/>
      <c r="F86" s="91"/>
      <c r="G86" s="9"/>
      <c r="H86" s="9"/>
      <c r="I86" s="9"/>
      <c r="J86" s="9"/>
      <c r="K86" s="9"/>
      <c r="L86" s="9"/>
    </row>
    <row r="87" spans="1:12" ht="17.25" x14ac:dyDescent="0.3">
      <c r="A87" s="11"/>
      <c r="B87" s="9"/>
      <c r="C87" s="9"/>
      <c r="D87" s="10"/>
      <c r="E87" s="9"/>
      <c r="F87" s="91"/>
      <c r="G87" s="9"/>
      <c r="H87" s="9"/>
      <c r="I87" s="9"/>
      <c r="J87" s="9"/>
      <c r="K87" s="9"/>
      <c r="L87" s="9"/>
    </row>
    <row r="88" spans="1:12" ht="17.25" x14ac:dyDescent="0.3">
      <c r="A88" s="11"/>
      <c r="B88" s="9"/>
      <c r="C88" s="9"/>
      <c r="D88" s="10"/>
      <c r="E88" s="9"/>
      <c r="F88" s="91"/>
      <c r="G88" s="9"/>
      <c r="H88" s="9"/>
      <c r="I88" s="9"/>
      <c r="J88" s="9"/>
      <c r="K88" s="9"/>
      <c r="L88" s="9"/>
    </row>
    <row r="89" spans="1:12" ht="17.25" x14ac:dyDescent="0.3">
      <c r="A89" s="11"/>
      <c r="B89" s="9"/>
      <c r="C89" s="9"/>
      <c r="D89" s="10"/>
      <c r="E89" s="9"/>
      <c r="F89" s="91"/>
      <c r="G89" s="9"/>
      <c r="H89" s="9"/>
      <c r="I89" s="9"/>
      <c r="J89" s="9"/>
      <c r="K89" s="9"/>
      <c r="L89" s="9"/>
    </row>
    <row r="90" spans="1:12" ht="17.25" x14ac:dyDescent="0.3">
      <c r="A90" s="11"/>
      <c r="B90" s="9"/>
      <c r="C90" s="9"/>
      <c r="D90" s="10"/>
      <c r="E90" s="9"/>
      <c r="F90" s="91"/>
      <c r="G90" s="9"/>
      <c r="H90" s="9"/>
      <c r="I90" s="9"/>
      <c r="J90" s="9"/>
      <c r="K90" s="9"/>
      <c r="L90" s="9"/>
    </row>
    <row r="91" spans="1:12" ht="17.25" x14ac:dyDescent="0.3">
      <c r="A91" s="11"/>
      <c r="B91" s="9"/>
      <c r="C91" s="9"/>
      <c r="D91" s="10"/>
      <c r="E91" s="9"/>
      <c r="F91" s="91"/>
      <c r="G91" s="9"/>
      <c r="H91" s="9"/>
      <c r="I91" s="9"/>
      <c r="J91" s="9"/>
      <c r="K91" s="9"/>
      <c r="L91" s="9"/>
    </row>
    <row r="92" spans="1:12" ht="17.25" x14ac:dyDescent="0.3">
      <c r="A92" s="11"/>
      <c r="B92" s="9"/>
      <c r="C92" s="9"/>
      <c r="D92" s="10"/>
      <c r="E92" s="9"/>
      <c r="F92" s="91"/>
      <c r="G92" s="9"/>
      <c r="H92" s="9"/>
      <c r="I92" s="9"/>
      <c r="J92" s="9"/>
      <c r="K92" s="9"/>
      <c r="L92" s="9"/>
    </row>
    <row r="93" spans="1:12" ht="17.25" x14ac:dyDescent="0.3">
      <c r="A93" s="11"/>
      <c r="B93" s="9"/>
      <c r="C93" s="9"/>
      <c r="D93" s="10"/>
      <c r="E93" s="9"/>
      <c r="F93" s="91"/>
      <c r="G93" s="9"/>
      <c r="H93" s="9"/>
      <c r="I93" s="9"/>
      <c r="J93" s="9"/>
      <c r="K93" s="9"/>
      <c r="L93" s="9"/>
    </row>
    <row r="94" spans="1:12" ht="17.25" x14ac:dyDescent="0.3">
      <c r="A94" s="11"/>
      <c r="B94" s="9"/>
      <c r="C94" s="9"/>
      <c r="D94" s="10"/>
      <c r="E94" s="9"/>
      <c r="F94" s="91"/>
      <c r="G94" s="9"/>
      <c r="H94" s="9"/>
      <c r="I94" s="9"/>
      <c r="J94" s="9"/>
      <c r="K94" s="9"/>
      <c r="L94" s="9"/>
    </row>
    <row r="95" spans="1:12" ht="17.25" x14ac:dyDescent="0.3">
      <c r="A95" s="11"/>
      <c r="B95" s="9"/>
      <c r="C95" s="9"/>
      <c r="D95" s="10"/>
      <c r="E95" s="9"/>
      <c r="F95" s="91"/>
      <c r="G95" s="9"/>
      <c r="H95" s="9"/>
      <c r="I95" s="9"/>
      <c r="J95" s="9"/>
      <c r="K95" s="9"/>
      <c r="L95" s="9"/>
    </row>
    <row r="96" spans="1:12" ht="17.25" x14ac:dyDescent="0.3">
      <c r="A96" s="11"/>
      <c r="B96" s="9"/>
      <c r="C96" s="9"/>
      <c r="D96" s="10"/>
      <c r="E96" s="9"/>
      <c r="F96" s="91"/>
      <c r="G96" s="9"/>
      <c r="H96" s="9"/>
      <c r="I96" s="9"/>
      <c r="J96" s="9"/>
      <c r="K96" s="9"/>
      <c r="L96" s="9"/>
    </row>
    <row r="97" spans="1:12" ht="17.25" x14ac:dyDescent="0.3">
      <c r="A97" s="11"/>
      <c r="B97" s="9"/>
      <c r="C97" s="9"/>
      <c r="D97" s="10"/>
      <c r="E97" s="9"/>
      <c r="F97" s="91"/>
      <c r="G97" s="9"/>
      <c r="H97" s="9"/>
      <c r="I97" s="9"/>
      <c r="J97" s="9"/>
      <c r="K97" s="9"/>
      <c r="L97" s="9"/>
    </row>
    <row r="98" spans="1:12" ht="17.25" x14ac:dyDescent="0.3">
      <c r="A98" s="11"/>
      <c r="B98" s="9"/>
      <c r="C98" s="9"/>
      <c r="D98" s="10"/>
      <c r="E98" s="9"/>
      <c r="F98" s="91"/>
      <c r="G98" s="9"/>
      <c r="H98" s="9"/>
      <c r="I98" s="9"/>
      <c r="J98" s="9"/>
      <c r="K98" s="9"/>
      <c r="L98" s="9"/>
    </row>
    <row r="99" spans="1:12" ht="17.25" x14ac:dyDescent="0.3">
      <c r="A99" s="11"/>
      <c r="B99" s="9"/>
      <c r="C99" s="9"/>
      <c r="D99" s="10"/>
      <c r="E99" s="9"/>
      <c r="F99" s="91"/>
      <c r="G99" s="9"/>
      <c r="H99" s="9"/>
      <c r="I99" s="9"/>
      <c r="J99" s="9"/>
      <c r="K99" s="9"/>
      <c r="L99" s="9"/>
    </row>
    <row r="100" spans="1:12" ht="17.25" x14ac:dyDescent="0.3">
      <c r="A100" s="11"/>
      <c r="B100" s="9"/>
      <c r="C100" s="9"/>
      <c r="D100" s="10"/>
      <c r="E100" s="9"/>
      <c r="F100" s="91"/>
      <c r="G100" s="9"/>
      <c r="H100" s="9"/>
      <c r="I100" s="9"/>
      <c r="J100" s="9"/>
      <c r="K100" s="9"/>
      <c r="L100" s="9"/>
    </row>
    <row r="101" spans="1:12" ht="17.25" x14ac:dyDescent="0.3">
      <c r="A101" s="11"/>
      <c r="B101" s="9"/>
      <c r="C101" s="9"/>
      <c r="D101" s="10"/>
      <c r="E101" s="9"/>
      <c r="F101" s="91"/>
      <c r="G101" s="9"/>
      <c r="H101" s="9"/>
      <c r="I101" s="9"/>
      <c r="J101" s="9"/>
      <c r="K101" s="9"/>
      <c r="L101" s="9"/>
    </row>
    <row r="102" spans="1:12" ht="17.25" x14ac:dyDescent="0.3">
      <c r="A102" s="11"/>
      <c r="B102" s="9"/>
      <c r="C102" s="9"/>
      <c r="D102" s="10"/>
      <c r="E102" s="9"/>
      <c r="F102" s="91"/>
      <c r="G102" s="9"/>
      <c r="H102" s="9"/>
      <c r="I102" s="9"/>
      <c r="J102" s="9"/>
      <c r="K102" s="9"/>
      <c r="L102" s="9"/>
    </row>
    <row r="103" spans="1:12" ht="17.25" x14ac:dyDescent="0.3">
      <c r="A103" s="11"/>
      <c r="B103" s="9"/>
      <c r="C103" s="9"/>
      <c r="D103" s="10"/>
      <c r="E103" s="9"/>
      <c r="F103" s="91"/>
      <c r="G103" s="9"/>
      <c r="H103" s="9"/>
      <c r="I103" s="9"/>
      <c r="J103" s="9"/>
      <c r="K103" s="9"/>
      <c r="L103" s="9"/>
    </row>
    <row r="104" spans="1:12" ht="17.25" x14ac:dyDescent="0.3">
      <c r="A104" s="11"/>
      <c r="B104" s="9"/>
      <c r="C104" s="9"/>
      <c r="D104" s="10"/>
      <c r="E104" s="9"/>
      <c r="F104" s="91"/>
      <c r="G104" s="9"/>
      <c r="H104" s="9"/>
      <c r="I104" s="9"/>
      <c r="J104" s="9"/>
      <c r="K104" s="9"/>
      <c r="L104" s="9"/>
    </row>
    <row r="105" spans="1:12" ht="17.25" x14ac:dyDescent="0.3">
      <c r="A105" s="11"/>
      <c r="B105" s="9"/>
      <c r="C105" s="9"/>
      <c r="D105" s="10"/>
      <c r="E105" s="9"/>
      <c r="F105" s="91"/>
      <c r="G105" s="9"/>
      <c r="H105" s="9"/>
      <c r="I105" s="9"/>
      <c r="J105" s="9"/>
      <c r="K105" s="9"/>
      <c r="L105" s="9"/>
    </row>
    <row r="106" spans="1:12" ht="17.25" x14ac:dyDescent="0.3">
      <c r="A106" s="11"/>
      <c r="B106" s="9"/>
      <c r="C106" s="9"/>
      <c r="D106" s="10"/>
      <c r="E106" s="9"/>
      <c r="F106" s="91"/>
      <c r="G106" s="9"/>
      <c r="H106" s="9"/>
      <c r="I106" s="9"/>
      <c r="J106" s="9"/>
      <c r="K106" s="9"/>
      <c r="L106" s="9"/>
    </row>
    <row r="107" spans="1:12" ht="17.25" x14ac:dyDescent="0.3">
      <c r="A107" s="11"/>
      <c r="B107" s="9"/>
      <c r="C107" s="9"/>
      <c r="D107" s="10"/>
      <c r="E107" s="9"/>
      <c r="F107" s="91"/>
      <c r="G107" s="9"/>
      <c r="H107" s="9"/>
      <c r="I107" s="9"/>
      <c r="J107" s="9"/>
      <c r="K107" s="9"/>
      <c r="L107" s="9"/>
    </row>
    <row r="108" spans="1:12" ht="17.25" x14ac:dyDescent="0.3">
      <c r="A108" s="11"/>
      <c r="B108" s="9"/>
      <c r="C108" s="9"/>
      <c r="D108" s="10"/>
      <c r="E108" s="9"/>
      <c r="F108" s="91"/>
      <c r="G108" s="9"/>
      <c r="H108" s="9"/>
      <c r="I108" s="9"/>
      <c r="J108" s="9"/>
      <c r="K108" s="9"/>
      <c r="L108" s="9"/>
    </row>
    <row r="109" spans="1:12" ht="17.25" x14ac:dyDescent="0.3">
      <c r="A109" s="11"/>
      <c r="B109" s="9"/>
      <c r="C109" s="9"/>
      <c r="D109" s="10"/>
      <c r="E109" s="9"/>
      <c r="F109" s="91"/>
      <c r="G109" s="9"/>
      <c r="H109" s="9"/>
      <c r="I109" s="9"/>
      <c r="J109" s="9"/>
      <c r="K109" s="9"/>
      <c r="L109" s="9"/>
    </row>
    <row r="110" spans="1:12" ht="17.25" x14ac:dyDescent="0.3">
      <c r="A110" s="11"/>
      <c r="B110" s="9"/>
      <c r="C110" s="9"/>
      <c r="D110" s="10"/>
      <c r="E110" s="9"/>
      <c r="F110" s="91"/>
      <c r="G110" s="9"/>
      <c r="H110" s="9"/>
      <c r="I110" s="9"/>
      <c r="J110" s="9"/>
      <c r="K110" s="9"/>
      <c r="L110" s="9"/>
    </row>
    <row r="111" spans="1:12" ht="17.25" x14ac:dyDescent="0.3">
      <c r="A111" s="11"/>
      <c r="B111" s="9"/>
      <c r="C111" s="9"/>
      <c r="D111" s="10"/>
      <c r="E111" s="9"/>
      <c r="F111" s="91"/>
      <c r="G111" s="9"/>
      <c r="H111" s="9"/>
      <c r="I111" s="9"/>
      <c r="J111" s="9"/>
      <c r="K111" s="9"/>
      <c r="L111" s="9"/>
    </row>
    <row r="112" spans="1:12" ht="17.25" x14ac:dyDescent="0.3">
      <c r="A112" s="11"/>
      <c r="B112" s="9"/>
      <c r="C112" s="9"/>
      <c r="D112" s="10"/>
      <c r="E112" s="9"/>
      <c r="F112" s="91"/>
      <c r="G112" s="9"/>
      <c r="H112" s="9"/>
      <c r="I112" s="9"/>
      <c r="J112" s="9"/>
      <c r="K112" s="9"/>
      <c r="L112" s="9"/>
    </row>
    <row r="113" spans="1:12" ht="17.25" x14ac:dyDescent="0.3">
      <c r="A113" s="11"/>
      <c r="B113" s="9"/>
      <c r="C113" s="9"/>
      <c r="D113" s="10"/>
      <c r="E113" s="9"/>
      <c r="F113" s="91"/>
      <c r="G113" s="9"/>
      <c r="H113" s="9"/>
      <c r="I113" s="9"/>
      <c r="J113" s="9"/>
      <c r="K113" s="9"/>
      <c r="L113" s="9"/>
    </row>
    <row r="114" spans="1:12" ht="17.25" x14ac:dyDescent="0.3">
      <c r="A114" s="11"/>
      <c r="B114" s="9"/>
      <c r="C114" s="9"/>
      <c r="D114" s="10"/>
      <c r="E114" s="9"/>
      <c r="F114" s="91"/>
      <c r="G114" s="9"/>
      <c r="H114" s="9"/>
      <c r="I114" s="9"/>
      <c r="J114" s="9"/>
      <c r="K114" s="9"/>
      <c r="L114" s="9"/>
    </row>
    <row r="115" spans="1:12" ht="17.25" x14ac:dyDescent="0.3">
      <c r="A115" s="11"/>
      <c r="B115" s="9"/>
      <c r="C115" s="9"/>
      <c r="D115" s="10"/>
      <c r="E115" s="9"/>
      <c r="F115" s="91"/>
      <c r="G115" s="9"/>
      <c r="H115" s="9"/>
      <c r="I115" s="9"/>
      <c r="J115" s="9"/>
      <c r="K115" s="9"/>
      <c r="L115" s="9"/>
    </row>
    <row r="116" spans="1:12" ht="17.25" x14ac:dyDescent="0.3">
      <c r="A116" s="11"/>
      <c r="B116" s="9"/>
      <c r="C116" s="9"/>
      <c r="D116" s="10"/>
      <c r="E116" s="9"/>
      <c r="F116" s="91"/>
      <c r="G116" s="9"/>
      <c r="H116" s="9"/>
      <c r="I116" s="9"/>
      <c r="J116" s="9"/>
      <c r="K116" s="9"/>
      <c r="L116" s="9"/>
    </row>
    <row r="117" spans="1:12" ht="17.25" x14ac:dyDescent="0.3">
      <c r="A117" s="11"/>
      <c r="B117" s="9"/>
      <c r="C117" s="9"/>
      <c r="D117" s="10"/>
      <c r="E117" s="9"/>
      <c r="F117" s="91"/>
      <c r="G117" s="9"/>
      <c r="H117" s="9"/>
      <c r="I117" s="9"/>
      <c r="J117" s="9"/>
      <c r="K117" s="9"/>
      <c r="L117" s="9"/>
    </row>
  </sheetData>
  <pageMargins left="0.7" right="0.7" top="0.75" bottom="0.75" header="0.3" footer="0.3"/>
  <pageSetup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74CE13-CB18-44D3-97C7-F5F07A91CFC0}">
          <x14:formula1>
            <xm:f>CCDDD!$A$3:$A$322</xm:f>
          </x14:formula1>
          <xm:sqref>A5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226CE-33F9-454A-B6AD-F2BA22F66E85}">
  <dimension ref="B1:BC322"/>
  <sheetViews>
    <sheetView workbookViewId="0">
      <selection activeCell="F5" sqref="F5:F322"/>
    </sheetView>
  </sheetViews>
  <sheetFormatPr defaultRowHeight="15" x14ac:dyDescent="0.25"/>
  <cols>
    <col min="2" max="2" width="18.85546875" customWidth="1"/>
    <col min="3" max="6" width="12.7109375" customWidth="1"/>
    <col min="8" max="8" width="15.28515625" customWidth="1"/>
    <col min="9" max="13" width="11.5703125" customWidth="1"/>
    <col min="15" max="15" width="11.42578125" customWidth="1"/>
    <col min="16" max="18" width="12.28515625" customWidth="1"/>
    <col min="20" max="20" width="43.28515625" customWidth="1"/>
    <col min="21" max="32" width="14.85546875" customWidth="1"/>
    <col min="34" max="34" width="45.85546875" customWidth="1"/>
    <col min="36" max="37" width="12.7109375" customWidth="1"/>
  </cols>
  <sheetData>
    <row r="1" spans="2:55" x14ac:dyDescent="0.25">
      <c r="B1" s="57" t="s">
        <v>1120</v>
      </c>
      <c r="H1" s="57" t="s">
        <v>1129</v>
      </c>
      <c r="O1" t="s">
        <v>1133</v>
      </c>
      <c r="T1" t="s">
        <v>1141</v>
      </c>
    </row>
    <row r="2" spans="2:55" x14ac:dyDescent="0.25">
      <c r="B2" s="58" t="s">
        <v>1121</v>
      </c>
      <c r="C2" s="56">
        <v>2</v>
      </c>
      <c r="D2" s="56">
        <v>3</v>
      </c>
      <c r="E2" s="56">
        <v>4</v>
      </c>
      <c r="F2" s="56">
        <v>5</v>
      </c>
      <c r="H2" s="58" t="s">
        <v>1121</v>
      </c>
      <c r="I2" s="56">
        <v>2</v>
      </c>
      <c r="J2" s="56">
        <v>3</v>
      </c>
      <c r="K2" s="56">
        <v>4</v>
      </c>
      <c r="L2" s="56">
        <v>5</v>
      </c>
      <c r="M2" s="56">
        <v>6</v>
      </c>
      <c r="O2" s="56">
        <v>1</v>
      </c>
      <c r="P2" s="56">
        <v>2</v>
      </c>
      <c r="Q2" s="56">
        <v>3</v>
      </c>
      <c r="R2" s="56">
        <v>4</v>
      </c>
      <c r="T2" s="56">
        <v>1</v>
      </c>
      <c r="U2" s="56">
        <v>2</v>
      </c>
      <c r="V2" s="56">
        <v>3</v>
      </c>
      <c r="W2" s="56">
        <v>4</v>
      </c>
      <c r="X2" s="56">
        <v>5</v>
      </c>
      <c r="Y2" s="56">
        <v>6</v>
      </c>
      <c r="Z2" s="56">
        <v>7</v>
      </c>
      <c r="AA2" s="56">
        <v>8</v>
      </c>
      <c r="AB2" s="56">
        <v>9</v>
      </c>
      <c r="AC2" s="56">
        <v>10</v>
      </c>
      <c r="AD2" s="56">
        <v>11</v>
      </c>
      <c r="AE2" s="56">
        <v>12</v>
      </c>
      <c r="AF2" s="56">
        <v>13</v>
      </c>
    </row>
    <row r="3" spans="2:55" s="62" customFormat="1" x14ac:dyDescent="0.25">
      <c r="B3" s="60" t="s">
        <v>1119</v>
      </c>
      <c r="C3" s="61" t="s">
        <v>1118</v>
      </c>
      <c r="D3" s="61" t="s">
        <v>1117</v>
      </c>
      <c r="E3" s="61" t="s">
        <v>1116</v>
      </c>
      <c r="F3" s="61" t="s">
        <v>1115</v>
      </c>
      <c r="H3" s="60" t="s">
        <v>1123</v>
      </c>
      <c r="I3" s="61" t="s">
        <v>1124</v>
      </c>
      <c r="J3" s="61" t="s">
        <v>1125</v>
      </c>
      <c r="K3" s="61" t="s">
        <v>1126</v>
      </c>
      <c r="L3" s="61" t="s">
        <v>1127</v>
      </c>
      <c r="M3" s="61" t="s">
        <v>1128</v>
      </c>
      <c r="O3" s="60" t="s">
        <v>1123</v>
      </c>
      <c r="P3" s="61" t="s">
        <v>1130</v>
      </c>
      <c r="Q3" s="61" t="s">
        <v>1131</v>
      </c>
      <c r="R3" s="61" t="s">
        <v>1132</v>
      </c>
      <c r="T3" s="60" t="s">
        <v>1134</v>
      </c>
      <c r="U3" s="61" t="s">
        <v>1142</v>
      </c>
      <c r="V3" s="61" t="s">
        <v>1143</v>
      </c>
      <c r="W3" s="61" t="s">
        <v>1144</v>
      </c>
      <c r="X3" s="61" t="s">
        <v>1145</v>
      </c>
      <c r="Y3" s="61" t="s">
        <v>1135</v>
      </c>
      <c r="Z3" s="61" t="s">
        <v>1136</v>
      </c>
      <c r="AA3" s="61" t="s">
        <v>1137</v>
      </c>
      <c r="AB3" s="61" t="s">
        <v>1138</v>
      </c>
      <c r="AC3" s="61" t="s">
        <v>1139</v>
      </c>
      <c r="AD3" s="61" t="s">
        <v>1140</v>
      </c>
      <c r="AE3" s="61" t="s">
        <v>1146</v>
      </c>
      <c r="AF3" s="61" t="s">
        <v>1147</v>
      </c>
      <c r="AH3" s="60" t="s">
        <v>1123</v>
      </c>
      <c r="AI3" s="61" t="s">
        <v>1165</v>
      </c>
      <c r="AJ3" s="61" t="s">
        <v>1166</v>
      </c>
      <c r="AK3" s="61" t="s">
        <v>1167</v>
      </c>
      <c r="AL3" s="61" t="s">
        <v>1168</v>
      </c>
      <c r="AM3" s="61" t="s">
        <v>1169</v>
      </c>
      <c r="AN3" s="61" t="s">
        <v>1170</v>
      </c>
      <c r="AO3" s="61" t="s">
        <v>1171</v>
      </c>
      <c r="AP3" s="61" t="s">
        <v>1172</v>
      </c>
      <c r="AQ3" s="61" t="s">
        <v>1173</v>
      </c>
      <c r="AR3" s="61" t="s">
        <v>1174</v>
      </c>
      <c r="AS3" s="61" t="s">
        <v>1175</v>
      </c>
      <c r="AT3" s="61" t="s">
        <v>1176</v>
      </c>
      <c r="AU3" s="61" t="s">
        <v>1177</v>
      </c>
      <c r="AV3" s="61" t="s">
        <v>1178</v>
      </c>
      <c r="AW3" s="61" t="s">
        <v>1179</v>
      </c>
      <c r="AX3" s="61" t="s">
        <v>1180</v>
      </c>
      <c r="AY3" s="61" t="s">
        <v>1181</v>
      </c>
      <c r="AZ3" s="61" t="s">
        <v>1182</v>
      </c>
      <c r="BA3" s="61" t="s">
        <v>1126</v>
      </c>
      <c r="BB3" s="61" t="s">
        <v>1127</v>
      </c>
      <c r="BC3" s="61" t="s">
        <v>1128</v>
      </c>
    </row>
    <row r="4" spans="2:55" x14ac:dyDescent="0.25">
      <c r="B4" s="59" t="s">
        <v>147</v>
      </c>
      <c r="C4" s="55">
        <v>133079915.28999996</v>
      </c>
      <c r="D4" s="55">
        <v>18468601374.119991</v>
      </c>
      <c r="E4" s="55">
        <v>-60563135.669999987</v>
      </c>
      <c r="F4" s="55">
        <v>15767650444.240005</v>
      </c>
      <c r="H4" s="59" t="s">
        <v>147</v>
      </c>
      <c r="I4" s="55">
        <v>1316216.67</v>
      </c>
      <c r="J4" s="55">
        <v>2653577.69</v>
      </c>
      <c r="K4" s="55">
        <v>80029428.909999996</v>
      </c>
      <c r="L4" s="55">
        <v>39917269.460000001</v>
      </c>
      <c r="M4" s="55">
        <v>517380539.94999999</v>
      </c>
      <c r="O4" s="59" t="s">
        <v>147</v>
      </c>
      <c r="P4" s="55">
        <v>2962449.4399999995</v>
      </c>
      <c r="Q4" s="55">
        <v>19797758.409999989</v>
      </c>
      <c r="R4" s="55">
        <v>102528.98000000001</v>
      </c>
      <c r="T4" s="59" t="s">
        <v>147</v>
      </c>
      <c r="U4" s="55">
        <v>7823263.4100000001</v>
      </c>
      <c r="V4" s="55">
        <v>18078.75</v>
      </c>
      <c r="W4" s="55">
        <v>11446573.27</v>
      </c>
      <c r="X4" s="55">
        <v>19922.55</v>
      </c>
      <c r="Y4" s="55">
        <v>68046543.459999993</v>
      </c>
      <c r="Z4" s="55">
        <v>2460477102.9000001</v>
      </c>
      <c r="AA4" s="55">
        <v>525795562.33999997</v>
      </c>
      <c r="AB4" s="55">
        <v>47475.94</v>
      </c>
      <c r="AC4" s="55">
        <v>55045.17</v>
      </c>
      <c r="AD4" s="55">
        <v>31404865.899999999</v>
      </c>
      <c r="AE4" s="55">
        <v>231843.21</v>
      </c>
      <c r="AF4" s="55">
        <v>1119123.83</v>
      </c>
      <c r="AH4" s="59" t="s">
        <v>147</v>
      </c>
      <c r="AI4" s="55">
        <v>1529670.65</v>
      </c>
      <c r="AJ4" s="55">
        <v>14246571.190000001</v>
      </c>
      <c r="AK4" s="55">
        <v>31520321.809999995</v>
      </c>
      <c r="AL4" s="55">
        <v>51796.87</v>
      </c>
      <c r="AM4" s="55">
        <v>1427623.96</v>
      </c>
      <c r="AN4" s="55">
        <v>15105.71</v>
      </c>
      <c r="AO4" s="55">
        <v>321139.77</v>
      </c>
      <c r="AP4" s="55">
        <v>108435.72</v>
      </c>
      <c r="AQ4" s="55">
        <v>681201.20999999985</v>
      </c>
      <c r="AR4" s="55">
        <v>92024.430000000008</v>
      </c>
      <c r="AS4" s="55">
        <v>124316.09</v>
      </c>
      <c r="AT4" s="55">
        <v>73414.5</v>
      </c>
      <c r="AU4" s="55">
        <v>19474.12</v>
      </c>
      <c r="AV4" s="55">
        <v>259135.04</v>
      </c>
      <c r="AW4" s="55">
        <v>12000</v>
      </c>
      <c r="AX4" s="55">
        <v>65764.05</v>
      </c>
      <c r="AY4" s="55">
        <v>22583.899999999998</v>
      </c>
      <c r="AZ4" s="55">
        <v>1021046.89</v>
      </c>
      <c r="BA4" s="55">
        <v>411260.93</v>
      </c>
      <c r="BB4" s="55">
        <v>217270.5</v>
      </c>
      <c r="BC4" s="55">
        <v>4866850.4899999984</v>
      </c>
    </row>
    <row r="5" spans="2:55" x14ac:dyDescent="0.25">
      <c r="B5" s="59" t="s">
        <v>153</v>
      </c>
      <c r="C5" s="55">
        <v>7434.11</v>
      </c>
      <c r="D5" s="55">
        <v>2547475.63</v>
      </c>
      <c r="E5" s="55">
        <v>30290.39</v>
      </c>
      <c r="F5" s="55">
        <v>2354582.5499999998</v>
      </c>
      <c r="H5" s="59" t="s">
        <v>153</v>
      </c>
      <c r="K5" s="55">
        <v>16190.36</v>
      </c>
      <c r="L5" s="55">
        <v>10390.549999999999</v>
      </c>
      <c r="M5" s="55">
        <v>97933.119999999995</v>
      </c>
      <c r="O5" s="59" t="s">
        <v>163</v>
      </c>
      <c r="P5" s="55">
        <v>5145.8999999999996</v>
      </c>
      <c r="Q5" s="55">
        <v>93967.5</v>
      </c>
      <c r="T5" s="59" t="s">
        <v>153</v>
      </c>
      <c r="U5" s="55">
        <v>1794.65</v>
      </c>
      <c r="W5" s="55">
        <v>2336.56</v>
      </c>
      <c r="Y5" s="55">
        <v>15.74</v>
      </c>
      <c r="Z5" s="55">
        <v>154731.10999999999</v>
      </c>
      <c r="AA5" s="55">
        <v>54232.41</v>
      </c>
      <c r="AB5" s="55"/>
      <c r="AC5" s="55"/>
      <c r="AD5" s="55">
        <v>9279.11</v>
      </c>
      <c r="AE5" s="55"/>
      <c r="AF5" s="55"/>
      <c r="AH5" s="59" t="s">
        <v>157</v>
      </c>
      <c r="AK5" s="55">
        <v>78689.05</v>
      </c>
      <c r="BC5" s="55">
        <v>31156.97</v>
      </c>
    </row>
    <row r="6" spans="2:55" x14ac:dyDescent="0.25">
      <c r="B6" s="59" t="s">
        <v>155</v>
      </c>
      <c r="D6" s="55">
        <v>411572.78</v>
      </c>
      <c r="E6" s="55">
        <v>19315.84</v>
      </c>
      <c r="F6" s="55">
        <v>364944.31</v>
      </c>
      <c r="H6" s="59" t="s">
        <v>155</v>
      </c>
      <c r="M6" s="55">
        <v>21274.84</v>
      </c>
      <c r="O6" s="59" t="s">
        <v>183</v>
      </c>
      <c r="P6" s="55">
        <v>375.26</v>
      </c>
      <c r="Q6" s="55">
        <v>6872.86</v>
      </c>
      <c r="T6" s="59" t="s">
        <v>155</v>
      </c>
      <c r="U6" s="55">
        <v>1959</v>
      </c>
      <c r="Z6" s="55">
        <v>44669.47</v>
      </c>
      <c r="AA6" s="55"/>
      <c r="AB6" s="55"/>
      <c r="AC6" s="55"/>
      <c r="AD6" s="55"/>
      <c r="AE6" s="55"/>
      <c r="AF6" s="55"/>
      <c r="AH6" s="59" t="s">
        <v>159</v>
      </c>
      <c r="AJ6" s="55">
        <v>44729.440000000002</v>
      </c>
    </row>
    <row r="7" spans="2:55" x14ac:dyDescent="0.25">
      <c r="B7" s="59" t="s">
        <v>157</v>
      </c>
      <c r="C7" s="55">
        <v>366079.82</v>
      </c>
      <c r="D7" s="55">
        <v>71738762.709999993</v>
      </c>
      <c r="E7" s="55">
        <v>-353447.46</v>
      </c>
      <c r="F7" s="55">
        <v>59292549.689999998</v>
      </c>
      <c r="H7" s="59" t="s">
        <v>157</v>
      </c>
      <c r="J7" s="55">
        <v>4430.53</v>
      </c>
      <c r="K7" s="55">
        <v>267320.08</v>
      </c>
      <c r="L7" s="55">
        <v>25996.71</v>
      </c>
      <c r="M7" s="55">
        <v>3223578.65</v>
      </c>
      <c r="O7" s="59" t="s">
        <v>185</v>
      </c>
      <c r="P7" s="55">
        <v>3724.16</v>
      </c>
      <c r="Q7" s="55">
        <v>51526.12</v>
      </c>
      <c r="T7" s="59" t="s">
        <v>157</v>
      </c>
      <c r="U7" s="55">
        <v>8255.16</v>
      </c>
      <c r="W7" s="55">
        <v>69546.19</v>
      </c>
      <c r="Z7" s="55">
        <v>12167878.01</v>
      </c>
      <c r="AA7" s="55">
        <v>3289551.71</v>
      </c>
      <c r="AB7" s="55"/>
      <c r="AC7" s="55"/>
      <c r="AD7" s="55">
        <v>209673.05</v>
      </c>
      <c r="AE7" s="55"/>
      <c r="AF7" s="55"/>
      <c r="AH7" s="59" t="s">
        <v>165</v>
      </c>
      <c r="BC7" s="55">
        <v>9459.99</v>
      </c>
    </row>
    <row r="8" spans="2:55" x14ac:dyDescent="0.25">
      <c r="B8" s="59" t="s">
        <v>159</v>
      </c>
      <c r="C8" s="55">
        <v>60329.18</v>
      </c>
      <c r="D8" s="55">
        <v>5709750.25</v>
      </c>
      <c r="E8" s="55">
        <v>54411.519999999997</v>
      </c>
      <c r="F8" s="55">
        <v>5034746.58</v>
      </c>
      <c r="H8" s="59" t="s">
        <v>159</v>
      </c>
      <c r="M8" s="55">
        <v>224721.21</v>
      </c>
      <c r="O8" s="59" t="s">
        <v>187</v>
      </c>
      <c r="P8" s="55">
        <v>460.59</v>
      </c>
      <c r="Q8" s="55">
        <v>56887.14</v>
      </c>
      <c r="T8" s="59" t="s">
        <v>159</v>
      </c>
      <c r="U8" s="55">
        <v>2534.56</v>
      </c>
      <c r="W8" s="55">
        <v>3083.38</v>
      </c>
      <c r="Z8" s="55">
        <v>653785.99</v>
      </c>
      <c r="AA8" s="55">
        <v>159562.43</v>
      </c>
      <c r="AB8" s="55"/>
      <c r="AC8" s="55"/>
      <c r="AD8" s="55">
        <v>5129.32</v>
      </c>
      <c r="AE8" s="55"/>
      <c r="AF8" s="55"/>
      <c r="AH8" s="59" t="s">
        <v>167</v>
      </c>
      <c r="AN8" s="55">
        <v>15105.71</v>
      </c>
      <c r="AP8" s="55">
        <v>46209.24</v>
      </c>
      <c r="BA8" s="55">
        <v>143770.67000000001</v>
      </c>
      <c r="BC8" s="55">
        <v>168347.93</v>
      </c>
    </row>
    <row r="9" spans="2:55" x14ac:dyDescent="0.25">
      <c r="B9" s="59" t="s">
        <v>161</v>
      </c>
      <c r="C9" s="55">
        <v>43192.24</v>
      </c>
      <c r="D9" s="55">
        <v>6176731.1799999997</v>
      </c>
      <c r="E9" s="55">
        <v>71253.070000000007</v>
      </c>
      <c r="F9" s="55">
        <v>5606600.2300000004</v>
      </c>
      <c r="H9" s="59" t="s">
        <v>161</v>
      </c>
      <c r="M9" s="55">
        <v>215908.08</v>
      </c>
      <c r="O9" s="59" t="s">
        <v>189</v>
      </c>
      <c r="P9" s="55">
        <v>3854.38</v>
      </c>
      <c r="Q9" s="55">
        <v>43162.42</v>
      </c>
      <c r="T9" s="59" t="s">
        <v>161</v>
      </c>
      <c r="U9" s="55">
        <v>1550.35</v>
      </c>
      <c r="W9" s="55">
        <v>30935.74</v>
      </c>
      <c r="Z9" s="55">
        <v>494452.62</v>
      </c>
      <c r="AA9" s="55">
        <v>110239.16</v>
      </c>
      <c r="AB9" s="55"/>
      <c r="AC9" s="55"/>
      <c r="AD9" s="55">
        <v>1929.76</v>
      </c>
      <c r="AE9" s="55"/>
      <c r="AF9" s="55"/>
      <c r="AH9" s="59" t="s">
        <v>175</v>
      </c>
      <c r="AJ9" s="55">
        <v>8666.2800000000007</v>
      </c>
      <c r="AS9" s="55">
        <v>60224.13</v>
      </c>
      <c r="BC9" s="55">
        <v>15782.27</v>
      </c>
    </row>
    <row r="10" spans="2:55" x14ac:dyDescent="0.25">
      <c r="B10" s="59" t="s">
        <v>163</v>
      </c>
      <c r="C10" s="55">
        <v>297067.32</v>
      </c>
      <c r="D10" s="55">
        <v>37539518.549999997</v>
      </c>
      <c r="E10" s="55">
        <v>-113845.54</v>
      </c>
      <c r="F10" s="55">
        <v>31156037.109999999</v>
      </c>
      <c r="H10" s="59" t="s">
        <v>163</v>
      </c>
      <c r="L10" s="55">
        <v>85266.7</v>
      </c>
      <c r="M10" s="55">
        <v>1382591.17</v>
      </c>
      <c r="O10" s="59" t="s">
        <v>191</v>
      </c>
      <c r="P10" s="55">
        <v>4707.76</v>
      </c>
      <c r="Q10" s="55">
        <v>157326.93</v>
      </c>
      <c r="T10" s="59" t="s">
        <v>163</v>
      </c>
      <c r="U10" s="55">
        <v>74408.039999999994</v>
      </c>
      <c r="W10" s="55">
        <v>26872.03</v>
      </c>
      <c r="Y10" s="55">
        <v>25817.16</v>
      </c>
      <c r="Z10" s="55">
        <v>5888782.3300000001</v>
      </c>
      <c r="AA10" s="55">
        <v>1308853.79</v>
      </c>
      <c r="AB10" s="55"/>
      <c r="AC10" s="55"/>
      <c r="AD10" s="55">
        <v>86302.85</v>
      </c>
      <c r="AE10" s="55"/>
      <c r="AF10" s="55"/>
      <c r="AH10" s="59" t="s">
        <v>177</v>
      </c>
      <c r="BB10" s="55">
        <v>22867.49</v>
      </c>
      <c r="BC10" s="55">
        <v>38456.699999999997</v>
      </c>
    </row>
    <row r="11" spans="2:55" x14ac:dyDescent="0.25">
      <c r="B11" s="59" t="s">
        <v>165</v>
      </c>
      <c r="C11" s="55">
        <v>17814.009999999998</v>
      </c>
      <c r="D11" s="55">
        <v>9727968.4600000009</v>
      </c>
      <c r="E11" s="55">
        <v>-108560.3</v>
      </c>
      <c r="F11" s="55">
        <v>8806776.4399999995</v>
      </c>
      <c r="H11" s="59" t="s">
        <v>165</v>
      </c>
      <c r="M11" s="55">
        <v>273209.13</v>
      </c>
      <c r="O11" s="59" t="s">
        <v>990</v>
      </c>
      <c r="P11" s="55">
        <v>16608.810000000001</v>
      </c>
      <c r="Q11" s="55">
        <v>133019.53</v>
      </c>
      <c r="T11" s="59" t="s">
        <v>165</v>
      </c>
      <c r="U11" s="55">
        <v>6027.67</v>
      </c>
      <c r="W11" s="55">
        <v>8091.35</v>
      </c>
      <c r="Y11" s="55">
        <v>6764.65</v>
      </c>
      <c r="Z11" s="55">
        <v>1000514.63</v>
      </c>
      <c r="AA11" s="55">
        <v>339403.31</v>
      </c>
      <c r="AB11" s="55"/>
      <c r="AC11" s="55"/>
      <c r="AD11" s="55">
        <v>28247.1</v>
      </c>
      <c r="AE11" s="55"/>
      <c r="AF11" s="55"/>
      <c r="AH11" s="59" t="s">
        <v>179</v>
      </c>
      <c r="AK11" s="55">
        <v>10685.75</v>
      </c>
      <c r="BC11" s="55">
        <v>19489.740000000002</v>
      </c>
    </row>
    <row r="12" spans="2:55" x14ac:dyDescent="0.25">
      <c r="B12" s="59" t="s">
        <v>167</v>
      </c>
      <c r="C12" s="55">
        <v>1364774.85</v>
      </c>
      <c r="D12" s="55">
        <v>281237842.76999998</v>
      </c>
      <c r="E12" s="55">
        <v>-2485078.13</v>
      </c>
      <c r="F12" s="55">
        <v>238134398.72</v>
      </c>
      <c r="H12" s="59" t="s">
        <v>167</v>
      </c>
      <c r="J12" s="55">
        <v>138998.49</v>
      </c>
      <c r="K12" s="55">
        <v>2422938.87</v>
      </c>
      <c r="L12" s="55">
        <v>135189.26999999999</v>
      </c>
      <c r="M12" s="55">
        <v>9774299.7300000004</v>
      </c>
      <c r="O12" s="59" t="s">
        <v>201</v>
      </c>
      <c r="P12" s="55">
        <v>7299.13</v>
      </c>
      <c r="Q12" s="55">
        <v>35514.31</v>
      </c>
      <c r="T12" s="59" t="s">
        <v>167</v>
      </c>
      <c r="U12" s="55">
        <v>32050.080000000002</v>
      </c>
      <c r="W12" s="55">
        <v>237075.32</v>
      </c>
      <c r="Z12" s="55">
        <v>41615823.140000001</v>
      </c>
      <c r="AA12" s="55">
        <v>11433513.880000001</v>
      </c>
      <c r="AB12" s="55"/>
      <c r="AC12" s="55"/>
      <c r="AD12" s="55">
        <v>556738.57999999996</v>
      </c>
      <c r="AE12" s="55"/>
      <c r="AF12" s="55"/>
      <c r="AH12" s="59" t="s">
        <v>183</v>
      </c>
      <c r="AR12" s="55">
        <v>21803.23</v>
      </c>
    </row>
    <row r="13" spans="2:55" x14ac:dyDescent="0.25">
      <c r="B13" s="59" t="s">
        <v>169</v>
      </c>
      <c r="C13" s="55">
        <v>58426.66</v>
      </c>
      <c r="D13" s="55">
        <v>2503294.35</v>
      </c>
      <c r="E13" s="55">
        <v>31429.66</v>
      </c>
      <c r="F13" s="55">
        <v>2293094.63</v>
      </c>
      <c r="H13" s="59" t="s">
        <v>169</v>
      </c>
      <c r="M13" s="55">
        <v>124147.72</v>
      </c>
      <c r="O13" s="59" t="s">
        <v>205</v>
      </c>
      <c r="P13" s="55">
        <v>94960.02</v>
      </c>
      <c r="Q13" s="55">
        <v>2941107.75</v>
      </c>
      <c r="T13" s="59" t="s">
        <v>169</v>
      </c>
      <c r="W13" s="55">
        <v>1914.51</v>
      </c>
      <c r="Z13" s="55">
        <v>149858.54999999999</v>
      </c>
      <c r="AA13" s="55">
        <v>86617.39</v>
      </c>
      <c r="AB13" s="55"/>
      <c r="AC13" s="55"/>
      <c r="AD13" s="55">
        <v>4186.16</v>
      </c>
      <c r="AE13" s="55"/>
      <c r="AF13" s="55"/>
      <c r="AH13" s="59" t="s">
        <v>185</v>
      </c>
      <c r="AJ13" s="55">
        <v>10667.55</v>
      </c>
      <c r="BC13" s="55">
        <v>1888.65</v>
      </c>
    </row>
    <row r="14" spans="2:55" x14ac:dyDescent="0.25">
      <c r="B14" s="59" t="s">
        <v>171</v>
      </c>
      <c r="C14" s="55">
        <v>24541.45</v>
      </c>
      <c r="D14" s="55">
        <v>22466621.059999999</v>
      </c>
      <c r="E14" s="55">
        <v>-87362.16</v>
      </c>
      <c r="F14" s="55">
        <v>18369526.600000001</v>
      </c>
      <c r="H14" s="59" t="s">
        <v>171</v>
      </c>
      <c r="K14" s="55">
        <v>365452.36</v>
      </c>
      <c r="L14" s="55">
        <v>754.6</v>
      </c>
      <c r="M14" s="55">
        <v>847901.92</v>
      </c>
      <c r="O14" s="59" t="s">
        <v>209</v>
      </c>
      <c r="P14" s="55">
        <v>554.26</v>
      </c>
      <c r="Q14" s="55">
        <v>11034.6</v>
      </c>
      <c r="R14" s="55">
        <v>610.19000000000005</v>
      </c>
      <c r="T14" s="59" t="s">
        <v>171</v>
      </c>
      <c r="W14" s="55">
        <v>24375.02</v>
      </c>
      <c r="Z14" s="55">
        <v>3769333.19</v>
      </c>
      <c r="AA14" s="55">
        <v>887537.02</v>
      </c>
      <c r="AB14" s="55"/>
      <c r="AC14" s="55"/>
      <c r="AD14" s="55">
        <v>23352.04</v>
      </c>
      <c r="AE14" s="55"/>
      <c r="AF14" s="55"/>
      <c r="AH14" s="59" t="s">
        <v>191</v>
      </c>
      <c r="AP14" s="55">
        <v>14205.05</v>
      </c>
      <c r="BC14" s="55">
        <v>33137.1</v>
      </c>
    </row>
    <row r="15" spans="2:55" x14ac:dyDescent="0.25">
      <c r="B15" s="59" t="s">
        <v>173</v>
      </c>
      <c r="D15" s="55">
        <v>14374355.630000001</v>
      </c>
      <c r="E15" s="55">
        <v>-44826.45</v>
      </c>
      <c r="F15" s="55">
        <v>11886406.58</v>
      </c>
      <c r="H15" s="59" t="s">
        <v>173</v>
      </c>
      <c r="M15" s="55">
        <v>759043.39</v>
      </c>
      <c r="O15" s="59" t="s">
        <v>211</v>
      </c>
      <c r="Q15" s="55">
        <v>7344</v>
      </c>
      <c r="T15" s="59" t="s">
        <v>173</v>
      </c>
      <c r="U15" s="55">
        <v>1213.8499999999999</v>
      </c>
      <c r="W15" s="55">
        <v>17289.07</v>
      </c>
      <c r="Z15" s="55">
        <v>2514272.58</v>
      </c>
      <c r="AA15" s="55">
        <v>760609.22</v>
      </c>
      <c r="AB15" s="55"/>
      <c r="AC15" s="55"/>
      <c r="AD15" s="55">
        <v>24757.7</v>
      </c>
      <c r="AE15" s="55"/>
      <c r="AF15" s="55"/>
      <c r="AH15" s="59" t="s">
        <v>990</v>
      </c>
      <c r="AZ15" s="55">
        <v>72392.2</v>
      </c>
    </row>
    <row r="16" spans="2:55" x14ac:dyDescent="0.25">
      <c r="B16" s="59" t="s">
        <v>175</v>
      </c>
      <c r="C16" s="55">
        <v>242258.44</v>
      </c>
      <c r="D16" s="55">
        <v>40841334.119999997</v>
      </c>
      <c r="E16" s="55">
        <v>107166.46</v>
      </c>
      <c r="F16" s="55">
        <v>34238153.57</v>
      </c>
      <c r="H16" s="59" t="s">
        <v>175</v>
      </c>
      <c r="L16" s="55">
        <v>33513</v>
      </c>
      <c r="M16" s="55">
        <v>1487957.83</v>
      </c>
      <c r="O16" s="59" t="s">
        <v>213</v>
      </c>
      <c r="P16" s="55">
        <v>253.69</v>
      </c>
      <c r="Q16" s="55">
        <v>2298.98</v>
      </c>
      <c r="T16" s="59" t="s">
        <v>175</v>
      </c>
      <c r="U16" s="55">
        <v>7079.66</v>
      </c>
      <c r="W16" s="55">
        <v>23523.26</v>
      </c>
      <c r="Z16" s="55">
        <v>6381478.8700000001</v>
      </c>
      <c r="AA16" s="55">
        <v>1290392.92</v>
      </c>
      <c r="AB16" s="55"/>
      <c r="AC16" s="55"/>
      <c r="AD16" s="55">
        <v>59795.53</v>
      </c>
      <c r="AE16" s="55"/>
      <c r="AF16" s="55"/>
      <c r="AH16" s="59" t="s">
        <v>193</v>
      </c>
      <c r="AK16" s="55">
        <v>41170.03</v>
      </c>
    </row>
    <row r="17" spans="2:55" x14ac:dyDescent="0.25">
      <c r="B17" s="59" t="s">
        <v>177</v>
      </c>
      <c r="C17" s="55">
        <v>987078.96</v>
      </c>
      <c r="D17" s="55">
        <v>205857052.55000001</v>
      </c>
      <c r="E17" s="55">
        <v>-1422941.5</v>
      </c>
      <c r="F17" s="55">
        <v>179363947.55000001</v>
      </c>
      <c r="H17" s="59" t="s">
        <v>177</v>
      </c>
      <c r="K17" s="55">
        <v>1325441.68</v>
      </c>
      <c r="L17" s="55">
        <v>452615.56</v>
      </c>
      <c r="M17" s="55">
        <v>5547334.5800000001</v>
      </c>
      <c r="O17" s="59" t="s">
        <v>215</v>
      </c>
      <c r="P17" s="55">
        <v>240125.07</v>
      </c>
      <c r="Q17" s="55">
        <v>2299409.11</v>
      </c>
      <c r="R17" s="55">
        <v>100</v>
      </c>
      <c r="T17" s="59" t="s">
        <v>177</v>
      </c>
      <c r="U17" s="55">
        <v>41121.160000000003</v>
      </c>
      <c r="W17" s="55">
        <v>128677.81</v>
      </c>
      <c r="Z17" s="55">
        <v>25042435.52</v>
      </c>
      <c r="AA17" s="55">
        <v>6473641.2599999998</v>
      </c>
      <c r="AB17" s="55"/>
      <c r="AC17" s="55"/>
      <c r="AD17" s="55">
        <v>326835.84999999998</v>
      </c>
      <c r="AE17" s="55"/>
      <c r="AF17" s="55"/>
      <c r="AH17" s="59" t="s">
        <v>195</v>
      </c>
      <c r="AK17" s="55">
        <v>143444.70000000001</v>
      </c>
    </row>
    <row r="18" spans="2:55" x14ac:dyDescent="0.25">
      <c r="B18" s="59" t="s">
        <v>179</v>
      </c>
      <c r="C18" s="55">
        <v>127599.41</v>
      </c>
      <c r="D18" s="55">
        <v>11353989.49</v>
      </c>
      <c r="E18" s="55">
        <v>65060.65</v>
      </c>
      <c r="F18" s="55">
        <v>8777189.8200000003</v>
      </c>
      <c r="H18" s="59" t="s">
        <v>179</v>
      </c>
      <c r="K18" s="55">
        <v>485176.99</v>
      </c>
      <c r="L18" s="55">
        <v>38482.74</v>
      </c>
      <c r="M18" s="55">
        <v>586933.72</v>
      </c>
      <c r="O18" s="59" t="s">
        <v>217</v>
      </c>
      <c r="R18" s="55">
        <v>23857.08</v>
      </c>
      <c r="T18" s="59" t="s">
        <v>179</v>
      </c>
      <c r="U18" s="55">
        <v>1255.3</v>
      </c>
      <c r="W18" s="55">
        <v>11000.14</v>
      </c>
      <c r="Y18" s="55">
        <v>26811.34</v>
      </c>
      <c r="Z18" s="55">
        <v>1916649.24</v>
      </c>
      <c r="AA18" s="55">
        <v>490589.57</v>
      </c>
      <c r="AB18" s="55"/>
      <c r="AC18" s="55"/>
      <c r="AD18" s="55">
        <v>19028.060000000001</v>
      </c>
      <c r="AE18" s="55"/>
      <c r="AF18" s="55"/>
      <c r="AH18" s="59" t="s">
        <v>199</v>
      </c>
      <c r="BC18" s="55">
        <v>7706.72</v>
      </c>
    </row>
    <row r="19" spans="2:55" x14ac:dyDescent="0.25">
      <c r="B19" s="59" t="s">
        <v>181</v>
      </c>
      <c r="D19" s="55">
        <v>189498.61</v>
      </c>
      <c r="F19" s="55">
        <v>189008.06</v>
      </c>
      <c r="H19" s="59" t="s">
        <v>183</v>
      </c>
      <c r="M19" s="55">
        <v>276436</v>
      </c>
      <c r="O19" s="59" t="s">
        <v>219</v>
      </c>
      <c r="P19" s="55">
        <v>20381.330000000002</v>
      </c>
      <c r="Q19" s="55">
        <v>131657.22</v>
      </c>
      <c r="T19" s="59" t="s">
        <v>181</v>
      </c>
      <c r="Y19" s="55">
        <v>490.55</v>
      </c>
      <c r="AA19" s="55"/>
      <c r="AB19" s="55"/>
      <c r="AC19" s="55"/>
      <c r="AD19" s="55"/>
      <c r="AE19" s="55"/>
      <c r="AF19" s="55"/>
      <c r="AH19" s="59" t="s">
        <v>201</v>
      </c>
      <c r="AJ19" s="55">
        <v>28769.58</v>
      </c>
    </row>
    <row r="20" spans="2:55" x14ac:dyDescent="0.25">
      <c r="B20" s="59" t="s">
        <v>183</v>
      </c>
      <c r="C20" s="55">
        <v>215108.59</v>
      </c>
      <c r="D20" s="55">
        <v>6543343.1900000004</v>
      </c>
      <c r="E20" s="55">
        <v>38866.76</v>
      </c>
      <c r="F20" s="55">
        <v>5193086.67</v>
      </c>
      <c r="H20" s="59" t="s">
        <v>185</v>
      </c>
      <c r="J20" s="55">
        <v>561.91999999999996</v>
      </c>
      <c r="K20" s="55">
        <v>210079.07</v>
      </c>
      <c r="L20" s="55">
        <v>7079.09</v>
      </c>
      <c r="M20" s="55">
        <v>862028.69</v>
      </c>
      <c r="O20" s="59" t="s">
        <v>221</v>
      </c>
      <c r="P20" s="55">
        <v>8255.15</v>
      </c>
      <c r="Q20" s="55">
        <v>99184.45</v>
      </c>
      <c r="T20" s="59" t="s">
        <v>183</v>
      </c>
      <c r="U20" s="55">
        <v>2134.33</v>
      </c>
      <c r="W20" s="55">
        <v>4561.03</v>
      </c>
      <c r="Y20" s="55">
        <v>13491.96</v>
      </c>
      <c r="Z20" s="55">
        <v>1129515.72</v>
      </c>
      <c r="AA20" s="55">
        <v>212803.56</v>
      </c>
      <c r="AB20" s="55"/>
      <c r="AC20" s="55"/>
      <c r="AD20" s="55">
        <v>18070.32</v>
      </c>
      <c r="AE20" s="55"/>
      <c r="AF20" s="55"/>
      <c r="AH20" s="59" t="s">
        <v>205</v>
      </c>
      <c r="AJ20" s="55">
        <v>39518.57</v>
      </c>
      <c r="AK20" s="55">
        <v>8002710.1100000003</v>
      </c>
      <c r="AO20" s="55">
        <v>49224.01</v>
      </c>
    </row>
    <row r="21" spans="2:55" x14ac:dyDescent="0.25">
      <c r="B21" s="59" t="s">
        <v>185</v>
      </c>
      <c r="C21" s="55">
        <v>128360.67</v>
      </c>
      <c r="D21" s="55">
        <v>22528741.23</v>
      </c>
      <c r="E21" s="55">
        <v>-26427.56</v>
      </c>
      <c r="F21" s="55">
        <v>19204401.140000001</v>
      </c>
      <c r="H21" s="59" t="s">
        <v>187</v>
      </c>
      <c r="K21" s="55">
        <v>150000</v>
      </c>
      <c r="M21" s="55">
        <v>671975.79</v>
      </c>
      <c r="O21" s="59" t="s">
        <v>227</v>
      </c>
      <c r="P21" s="55">
        <v>8012.19</v>
      </c>
      <c r="Q21" s="55">
        <v>57620.79</v>
      </c>
      <c r="T21" s="59" t="s">
        <v>185</v>
      </c>
      <c r="U21" s="55">
        <v>17603.59</v>
      </c>
      <c r="W21" s="55">
        <v>16801.939999999999</v>
      </c>
      <c r="Y21" s="55">
        <v>54527.53</v>
      </c>
      <c r="Z21" s="55">
        <v>2873059.76</v>
      </c>
      <c r="AA21" s="55">
        <v>799706.88</v>
      </c>
      <c r="AB21" s="55"/>
      <c r="AC21" s="55"/>
      <c r="AD21" s="55">
        <v>54343.839999999997</v>
      </c>
      <c r="AE21" s="55"/>
      <c r="AF21" s="55"/>
      <c r="AH21" s="59" t="s">
        <v>213</v>
      </c>
      <c r="BC21" s="55">
        <v>14255.68</v>
      </c>
    </row>
    <row r="22" spans="2:55" x14ac:dyDescent="0.25">
      <c r="B22" s="59" t="s">
        <v>187</v>
      </c>
      <c r="C22" s="55">
        <v>46358.58</v>
      </c>
      <c r="D22" s="55">
        <v>23821382.07</v>
      </c>
      <c r="E22" s="55">
        <v>15197.72</v>
      </c>
      <c r="F22" s="55">
        <v>19917090.539999999</v>
      </c>
      <c r="H22" s="59" t="s">
        <v>189</v>
      </c>
      <c r="K22" s="55">
        <v>514.36</v>
      </c>
      <c r="L22" s="55">
        <v>18219.650000000001</v>
      </c>
      <c r="M22" s="55">
        <v>427845.27</v>
      </c>
      <c r="O22" s="59" t="s">
        <v>231</v>
      </c>
      <c r="P22" s="55">
        <v>247.04</v>
      </c>
      <c r="Q22" s="55">
        <v>10931.29</v>
      </c>
      <c r="T22" s="59" t="s">
        <v>187</v>
      </c>
      <c r="U22" s="55">
        <v>4722.66</v>
      </c>
      <c r="W22" s="55">
        <v>12294.13</v>
      </c>
      <c r="Y22" s="55">
        <v>68727.67</v>
      </c>
      <c r="Z22" s="55">
        <v>3564840.76</v>
      </c>
      <c r="AA22" s="55">
        <v>614045.25</v>
      </c>
      <c r="AB22" s="55"/>
      <c r="AC22" s="55"/>
      <c r="AD22" s="55">
        <v>25716.03</v>
      </c>
      <c r="AE22" s="55"/>
      <c r="AF22" s="55"/>
      <c r="AH22" s="59" t="s">
        <v>215</v>
      </c>
      <c r="BC22" s="55">
        <v>225027.19</v>
      </c>
    </row>
    <row r="23" spans="2:55" x14ac:dyDescent="0.25">
      <c r="B23" s="59" t="s">
        <v>189</v>
      </c>
      <c r="C23" s="55">
        <v>343850.06</v>
      </c>
      <c r="D23" s="55">
        <v>21736150.940000001</v>
      </c>
      <c r="E23" s="55">
        <v>141761.91</v>
      </c>
      <c r="F23" s="55">
        <v>17170129.719999999</v>
      </c>
      <c r="H23" s="59" t="s">
        <v>191</v>
      </c>
      <c r="L23" s="55">
        <v>15887.6</v>
      </c>
      <c r="M23" s="55">
        <v>3396287.34</v>
      </c>
      <c r="O23" s="59" t="s">
        <v>233</v>
      </c>
      <c r="P23" s="55">
        <v>15504.38</v>
      </c>
      <c r="Q23" s="55">
        <v>204417.32</v>
      </c>
      <c r="R23" s="55">
        <v>1300</v>
      </c>
      <c r="T23" s="59" t="s">
        <v>189</v>
      </c>
      <c r="U23" s="55">
        <v>4643.72</v>
      </c>
      <c r="W23" s="55">
        <v>4300.21</v>
      </c>
      <c r="Y23" s="55">
        <v>50801.120000000003</v>
      </c>
      <c r="Z23" s="55">
        <v>4096675.3</v>
      </c>
      <c r="AA23" s="55">
        <v>237028.31</v>
      </c>
      <c r="AB23" s="55"/>
      <c r="AC23" s="55"/>
      <c r="AD23" s="55">
        <v>40111.120000000003</v>
      </c>
      <c r="AE23" s="55"/>
      <c r="AF23" s="55"/>
      <c r="AH23" s="59" t="s">
        <v>217</v>
      </c>
      <c r="AZ23" s="55">
        <v>10000</v>
      </c>
      <c r="BC23" s="55">
        <v>38353.56</v>
      </c>
    </row>
    <row r="24" spans="2:55" x14ac:dyDescent="0.25">
      <c r="B24" s="59" t="s">
        <v>191</v>
      </c>
      <c r="C24" s="55">
        <v>633525.81999999995</v>
      </c>
      <c r="D24" s="55">
        <v>123352556.36</v>
      </c>
      <c r="E24" s="55">
        <v>-631379.67000000004</v>
      </c>
      <c r="F24" s="55">
        <v>99154546.549999997</v>
      </c>
      <c r="H24" s="59" t="s">
        <v>990</v>
      </c>
      <c r="M24" s="55">
        <v>69913.56</v>
      </c>
      <c r="O24" s="59" t="s">
        <v>235</v>
      </c>
      <c r="P24" s="55">
        <v>1831.88</v>
      </c>
      <c r="Q24" s="55">
        <v>102744.16</v>
      </c>
      <c r="T24" s="59" t="s">
        <v>191</v>
      </c>
      <c r="U24" s="55">
        <v>7212.23</v>
      </c>
      <c r="V24" s="55">
        <v>671.75</v>
      </c>
      <c r="W24" s="55">
        <v>69203.37</v>
      </c>
      <c r="Y24" s="55">
        <v>348740.48</v>
      </c>
      <c r="Z24" s="55">
        <v>23573338.640000001</v>
      </c>
      <c r="AA24" s="55">
        <v>3617148.1</v>
      </c>
      <c r="AB24" s="55"/>
      <c r="AC24" s="55"/>
      <c r="AD24" s="55">
        <v>267314.51</v>
      </c>
      <c r="AE24" s="55">
        <v>66788.800000000003</v>
      </c>
      <c r="AF24" s="55"/>
      <c r="AH24" s="59" t="s">
        <v>219</v>
      </c>
      <c r="AZ24" s="55">
        <v>7970.32</v>
      </c>
      <c r="BC24" s="55">
        <v>72984.22</v>
      </c>
    </row>
    <row r="25" spans="2:55" x14ac:dyDescent="0.25">
      <c r="B25" s="59" t="s">
        <v>990</v>
      </c>
      <c r="C25" s="55">
        <v>75392.2</v>
      </c>
      <c r="D25" s="55">
        <v>2451471.37</v>
      </c>
      <c r="E25" s="55">
        <v>18365.97</v>
      </c>
      <c r="F25" s="55">
        <v>1552651.11</v>
      </c>
      <c r="H25" s="59" t="s">
        <v>193</v>
      </c>
      <c r="M25" s="55">
        <v>1492389.32</v>
      </c>
      <c r="O25" s="59" t="s">
        <v>237</v>
      </c>
      <c r="P25" s="55">
        <v>3858.56</v>
      </c>
      <c r="Q25" s="55">
        <v>53035.7</v>
      </c>
      <c r="T25" s="59" t="s">
        <v>990</v>
      </c>
      <c r="W25" s="55">
        <v>771.5</v>
      </c>
      <c r="Z25" s="55">
        <v>745420.42</v>
      </c>
      <c r="AA25" s="55">
        <v>50776.09</v>
      </c>
      <c r="AB25" s="55"/>
      <c r="AC25" s="55"/>
      <c r="AD25" s="55"/>
      <c r="AE25" s="55"/>
      <c r="AF25" s="55"/>
      <c r="AH25" s="59" t="s">
        <v>221</v>
      </c>
      <c r="AK25" s="55">
        <v>189565.55</v>
      </c>
      <c r="AZ25" s="55">
        <v>6554.31</v>
      </c>
      <c r="BB25" s="55">
        <v>38592.639999999999</v>
      </c>
    </row>
    <row r="26" spans="2:55" x14ac:dyDescent="0.25">
      <c r="B26" s="59" t="s">
        <v>193</v>
      </c>
      <c r="C26" s="55">
        <v>189981.83</v>
      </c>
      <c r="D26" s="55">
        <v>59449578.020000003</v>
      </c>
      <c r="E26" s="55">
        <v>-476153.71</v>
      </c>
      <c r="F26" s="55">
        <v>46127055.719999999</v>
      </c>
      <c r="H26" s="59" t="s">
        <v>195</v>
      </c>
      <c r="L26" s="55">
        <v>123.08</v>
      </c>
      <c r="M26" s="55">
        <v>183440.61</v>
      </c>
      <c r="O26" s="59" t="s">
        <v>239</v>
      </c>
      <c r="P26" s="55">
        <v>468.51</v>
      </c>
      <c r="Q26" s="55">
        <v>6822.57</v>
      </c>
      <c r="T26" s="59" t="s">
        <v>193</v>
      </c>
      <c r="U26" s="55">
        <v>7761.2</v>
      </c>
      <c r="W26" s="55">
        <v>41678.949999999997</v>
      </c>
      <c r="Y26" s="55">
        <v>249546.72</v>
      </c>
      <c r="Z26" s="55">
        <v>13350877.34</v>
      </c>
      <c r="AA26" s="55">
        <v>1812259.88</v>
      </c>
      <c r="AB26" s="55"/>
      <c r="AC26" s="55"/>
      <c r="AD26" s="55">
        <v>106843</v>
      </c>
      <c r="AE26" s="55"/>
      <c r="AF26" s="55"/>
      <c r="AH26" s="59" t="s">
        <v>227</v>
      </c>
      <c r="AJ26" s="55">
        <v>7758.55</v>
      </c>
      <c r="AQ26" s="55">
        <v>482956.22</v>
      </c>
      <c r="AZ26" s="55">
        <v>770.99</v>
      </c>
      <c r="BC26" s="55">
        <v>15688.4</v>
      </c>
    </row>
    <row r="27" spans="2:55" x14ac:dyDescent="0.25">
      <c r="B27" s="59" t="s">
        <v>195</v>
      </c>
      <c r="C27" s="55">
        <v>179937.47</v>
      </c>
      <c r="D27" s="55">
        <v>6025411.5899999999</v>
      </c>
      <c r="E27" s="55">
        <v>60003.05</v>
      </c>
      <c r="F27" s="55">
        <v>4840477.59</v>
      </c>
      <c r="H27" s="59" t="s">
        <v>197</v>
      </c>
      <c r="M27" s="55">
        <v>782856.81</v>
      </c>
      <c r="O27" s="59" t="s">
        <v>241</v>
      </c>
      <c r="P27" s="55">
        <v>841.29</v>
      </c>
      <c r="Q27" s="55">
        <v>23674.83</v>
      </c>
      <c r="T27" s="59" t="s">
        <v>195</v>
      </c>
      <c r="U27" s="55">
        <v>1303.3</v>
      </c>
      <c r="W27" s="55">
        <v>1416.5</v>
      </c>
      <c r="Y27" s="55">
        <v>12506.42</v>
      </c>
      <c r="Z27" s="55">
        <v>1133091.93</v>
      </c>
      <c r="AA27" s="55">
        <v>113100.57</v>
      </c>
      <c r="AB27" s="55"/>
      <c r="AC27" s="55"/>
      <c r="AD27" s="55">
        <v>7617.19</v>
      </c>
      <c r="AE27" s="55"/>
      <c r="AF27" s="55"/>
      <c r="AH27" s="59" t="s">
        <v>231</v>
      </c>
      <c r="AI27" s="55">
        <v>137696.14000000001</v>
      </c>
    </row>
    <row r="28" spans="2:55" x14ac:dyDescent="0.25">
      <c r="B28" s="59" t="s">
        <v>197</v>
      </c>
      <c r="C28" s="55">
        <v>70846.259999999995</v>
      </c>
      <c r="D28" s="55">
        <v>44697890.32</v>
      </c>
      <c r="E28" s="55">
        <v>-243184.18</v>
      </c>
      <c r="F28" s="55">
        <v>35891425.859999999</v>
      </c>
      <c r="H28" s="59" t="s">
        <v>199</v>
      </c>
      <c r="M28" s="55">
        <v>632418.07999999996</v>
      </c>
      <c r="O28" s="59" t="s">
        <v>243</v>
      </c>
      <c r="P28" s="55">
        <v>190.23</v>
      </c>
      <c r="Q28" s="55">
        <v>2224.29</v>
      </c>
      <c r="T28" s="59" t="s">
        <v>197</v>
      </c>
      <c r="U28" s="55">
        <v>11026.1</v>
      </c>
      <c r="W28" s="55">
        <v>20785.77</v>
      </c>
      <c r="Y28" s="55">
        <v>135943.87</v>
      </c>
      <c r="Z28" s="55">
        <v>8811046.6400000006</v>
      </c>
      <c r="AA28" s="55">
        <v>953520.77</v>
      </c>
      <c r="AB28" s="55"/>
      <c r="AC28" s="55"/>
      <c r="AD28" s="55">
        <v>40708.35</v>
      </c>
      <c r="AE28" s="55"/>
      <c r="AF28" s="55"/>
      <c r="AH28" s="59" t="s">
        <v>233</v>
      </c>
      <c r="AK28" s="55">
        <v>803.75</v>
      </c>
      <c r="AO28" s="55">
        <v>8320.07</v>
      </c>
      <c r="AQ28" s="55">
        <v>74.59</v>
      </c>
      <c r="BC28" s="55">
        <v>3750.61</v>
      </c>
    </row>
    <row r="29" spans="2:55" x14ac:dyDescent="0.25">
      <c r="B29" s="59" t="s">
        <v>199</v>
      </c>
      <c r="C29" s="55">
        <v>164187.42000000001</v>
      </c>
      <c r="D29" s="55">
        <v>13357142.02</v>
      </c>
      <c r="E29" s="55">
        <v>239510.02</v>
      </c>
      <c r="F29" s="55">
        <v>8317397.8700000001</v>
      </c>
      <c r="H29" s="59" t="s">
        <v>201</v>
      </c>
      <c r="K29" s="55">
        <v>401876.47999999998</v>
      </c>
      <c r="L29" s="55">
        <v>49027.96</v>
      </c>
      <c r="M29" s="55">
        <v>876875.7</v>
      </c>
      <c r="O29" s="59" t="s">
        <v>245</v>
      </c>
      <c r="P29" s="55">
        <v>7129.43</v>
      </c>
      <c r="Q29" s="55">
        <v>97328</v>
      </c>
      <c r="T29" s="59" t="s">
        <v>199</v>
      </c>
      <c r="U29" s="55">
        <v>960</v>
      </c>
      <c r="W29" s="55">
        <v>9211.35</v>
      </c>
      <c r="Y29" s="55">
        <v>3029436.51</v>
      </c>
      <c r="Z29" s="55">
        <v>1843655.59</v>
      </c>
      <c r="AA29" s="55">
        <v>379107.23</v>
      </c>
      <c r="AB29" s="55">
        <v>614</v>
      </c>
      <c r="AC29" s="55"/>
      <c r="AD29" s="55">
        <v>3015.48</v>
      </c>
      <c r="AE29" s="55"/>
      <c r="AF29" s="55"/>
      <c r="AH29" s="59" t="s">
        <v>241</v>
      </c>
      <c r="BC29" s="55">
        <v>29439.94</v>
      </c>
    </row>
    <row r="30" spans="2:55" x14ac:dyDescent="0.25">
      <c r="B30" s="59" t="s">
        <v>201</v>
      </c>
      <c r="C30" s="55">
        <v>77306.570000000007</v>
      </c>
      <c r="D30" s="55">
        <v>44498750.43</v>
      </c>
      <c r="E30" s="55">
        <v>135294.99</v>
      </c>
      <c r="F30" s="55">
        <v>40730719.130000003</v>
      </c>
      <c r="H30" s="59" t="s">
        <v>203</v>
      </c>
      <c r="M30" s="55">
        <v>171227.66</v>
      </c>
      <c r="O30" s="59" t="s">
        <v>249</v>
      </c>
      <c r="P30" s="55">
        <v>679.14</v>
      </c>
      <c r="Q30" s="55">
        <v>15134.74</v>
      </c>
      <c r="T30" s="59" t="s">
        <v>201</v>
      </c>
      <c r="U30" s="55">
        <v>32.950000000000003</v>
      </c>
      <c r="W30" s="55">
        <v>17429.61</v>
      </c>
      <c r="Y30" s="55">
        <v>53642.080000000002</v>
      </c>
      <c r="Z30" s="55">
        <v>3154671.79</v>
      </c>
      <c r="AA30" s="55">
        <v>720091.97</v>
      </c>
      <c r="AB30" s="55"/>
      <c r="AC30" s="55"/>
      <c r="AD30" s="55">
        <v>4026.18</v>
      </c>
      <c r="AE30" s="55"/>
      <c r="AF30" s="55"/>
      <c r="AH30" s="59" t="s">
        <v>245</v>
      </c>
      <c r="AO30" s="55">
        <v>42719</v>
      </c>
      <c r="BC30" s="55">
        <v>2754.32</v>
      </c>
    </row>
    <row r="31" spans="2:55" x14ac:dyDescent="0.25">
      <c r="B31" s="59" t="s">
        <v>203</v>
      </c>
      <c r="C31" s="55">
        <v>807.33</v>
      </c>
      <c r="D31" s="55">
        <v>2671624.94</v>
      </c>
      <c r="E31" s="55">
        <v>92745.279999999999</v>
      </c>
      <c r="F31" s="55">
        <v>2573720.02</v>
      </c>
      <c r="H31" s="59" t="s">
        <v>205</v>
      </c>
      <c r="L31" s="55">
        <v>826478.07</v>
      </c>
      <c r="M31" s="55">
        <v>8056231.9299999997</v>
      </c>
      <c r="O31" s="59" t="s">
        <v>257</v>
      </c>
      <c r="R31" s="55">
        <v>37859.22</v>
      </c>
      <c r="T31" s="59" t="s">
        <v>203</v>
      </c>
      <c r="W31" s="55">
        <v>1619.67</v>
      </c>
      <c r="Z31" s="55">
        <v>95477.92</v>
      </c>
      <c r="AA31" s="55">
        <v>76862.710000000006</v>
      </c>
      <c r="AB31" s="55"/>
      <c r="AC31" s="55"/>
      <c r="AD31" s="55"/>
      <c r="AE31" s="55"/>
      <c r="AF31" s="55"/>
      <c r="AH31" s="59" t="s">
        <v>249</v>
      </c>
      <c r="AJ31" s="55">
        <v>45717.760000000002</v>
      </c>
    </row>
    <row r="32" spans="2:55" x14ac:dyDescent="0.25">
      <c r="B32" s="59" t="s">
        <v>205</v>
      </c>
      <c r="C32" s="55">
        <v>9421962.3200000003</v>
      </c>
      <c r="D32" s="55">
        <v>381727774.05000001</v>
      </c>
      <c r="E32" s="55">
        <v>-1910718.8</v>
      </c>
      <c r="F32" s="55">
        <v>310051592.72000003</v>
      </c>
      <c r="H32" s="59" t="s">
        <v>207</v>
      </c>
      <c r="K32" s="55">
        <v>102795.2</v>
      </c>
      <c r="L32" s="55">
        <v>67185.25</v>
      </c>
      <c r="M32" s="55">
        <v>734027.65</v>
      </c>
      <c r="O32" s="59" t="s">
        <v>261</v>
      </c>
      <c r="P32" s="55">
        <v>86828.87</v>
      </c>
      <c r="Q32" s="55">
        <v>580157.81000000006</v>
      </c>
      <c r="T32" s="59" t="s">
        <v>205</v>
      </c>
      <c r="U32" s="55">
        <v>71007.39</v>
      </c>
      <c r="W32" s="55">
        <v>182313.56</v>
      </c>
      <c r="Y32" s="55">
        <v>153749.07999999999</v>
      </c>
      <c r="Z32" s="55">
        <v>67986774.629999995</v>
      </c>
      <c r="AA32" s="55">
        <v>9396315.9700000007</v>
      </c>
      <c r="AB32" s="55"/>
      <c r="AC32" s="55"/>
      <c r="AD32" s="55">
        <v>317313.81</v>
      </c>
      <c r="AE32" s="55"/>
      <c r="AF32" s="55"/>
      <c r="AH32" s="59" t="s">
        <v>261</v>
      </c>
      <c r="AS32" s="55">
        <v>1316.32</v>
      </c>
      <c r="BC32" s="55">
        <v>16411.54</v>
      </c>
    </row>
    <row r="33" spans="2:55" x14ac:dyDescent="0.25">
      <c r="B33" s="59" t="s">
        <v>207</v>
      </c>
      <c r="C33" s="55">
        <v>453416.03</v>
      </c>
      <c r="D33" s="55">
        <v>27019210.98</v>
      </c>
      <c r="E33" s="55">
        <v>-190603.38</v>
      </c>
      <c r="F33" s="55">
        <v>23500864.25</v>
      </c>
      <c r="H33" s="59" t="s">
        <v>209</v>
      </c>
      <c r="J33" s="55">
        <v>61971.46</v>
      </c>
      <c r="L33" s="55">
        <v>10724.49</v>
      </c>
      <c r="M33" s="55">
        <v>673691.13</v>
      </c>
      <c r="O33" s="59" t="s">
        <v>263</v>
      </c>
      <c r="P33" s="55">
        <v>2280.44</v>
      </c>
      <c r="Q33" s="55">
        <v>28863.55</v>
      </c>
      <c r="T33" s="59" t="s">
        <v>207</v>
      </c>
      <c r="U33" s="55">
        <v>29923.8</v>
      </c>
      <c r="W33" s="55">
        <v>15602.58</v>
      </c>
      <c r="Y33" s="55">
        <v>35219.94</v>
      </c>
      <c r="Z33" s="55">
        <v>3004807.31</v>
      </c>
      <c r="AA33" s="55">
        <v>821294.9</v>
      </c>
      <c r="AB33" s="55"/>
      <c r="AC33" s="55"/>
      <c r="AD33" s="55">
        <v>57809.75</v>
      </c>
      <c r="AE33" s="55"/>
      <c r="AF33" s="55"/>
      <c r="AH33" s="59" t="s">
        <v>263</v>
      </c>
      <c r="AJ33" s="55">
        <v>300997.89</v>
      </c>
      <c r="AZ33" s="55">
        <v>5185.38</v>
      </c>
      <c r="BC33" s="55">
        <v>10408.51</v>
      </c>
    </row>
    <row r="34" spans="2:55" x14ac:dyDescent="0.25">
      <c r="B34" s="59" t="s">
        <v>209</v>
      </c>
      <c r="C34" s="55">
        <v>63356.91</v>
      </c>
      <c r="D34" s="55">
        <v>24890513.050000001</v>
      </c>
      <c r="E34" s="55">
        <v>-171194.26</v>
      </c>
      <c r="F34" s="55">
        <v>22824630.390000001</v>
      </c>
      <c r="H34" s="59" t="s">
        <v>211</v>
      </c>
      <c r="L34" s="55">
        <v>322.83999999999997</v>
      </c>
      <c r="M34" s="55">
        <v>160553.91</v>
      </c>
      <c r="O34" s="59" t="s">
        <v>271</v>
      </c>
      <c r="P34" s="55">
        <v>20254.599999999999</v>
      </c>
      <c r="Q34" s="55">
        <v>115334.6</v>
      </c>
      <c r="T34" s="59" t="s">
        <v>209</v>
      </c>
      <c r="U34" s="55">
        <v>2317.5500000000002</v>
      </c>
      <c r="W34" s="55">
        <v>15955.61</v>
      </c>
      <c r="Y34" s="55">
        <v>38.96</v>
      </c>
      <c r="Z34" s="55">
        <v>2031837.01</v>
      </c>
      <c r="AA34" s="55">
        <v>749195.52</v>
      </c>
      <c r="AB34" s="55"/>
      <c r="AC34" s="55"/>
      <c r="AD34" s="55">
        <v>38740.83</v>
      </c>
      <c r="AE34" s="55">
        <v>38675.879999999997</v>
      </c>
      <c r="AF34" s="55"/>
      <c r="AH34" s="59" t="s">
        <v>269</v>
      </c>
      <c r="AO34" s="55">
        <v>6588.26</v>
      </c>
      <c r="BC34" s="55">
        <v>3328.07</v>
      </c>
    </row>
    <row r="35" spans="2:55" x14ac:dyDescent="0.25">
      <c r="B35" s="59" t="s">
        <v>211</v>
      </c>
      <c r="D35" s="55">
        <v>2514561.59</v>
      </c>
      <c r="E35" s="55">
        <v>73400.929999999993</v>
      </c>
      <c r="F35" s="55">
        <v>2276530.6800000002</v>
      </c>
      <c r="H35" s="59" t="s">
        <v>213</v>
      </c>
      <c r="L35" s="55">
        <v>689365.15</v>
      </c>
      <c r="M35" s="55">
        <v>1801236.39</v>
      </c>
      <c r="O35" s="59" t="s">
        <v>273</v>
      </c>
      <c r="P35" s="55">
        <v>382.44</v>
      </c>
      <c r="Q35" s="55">
        <v>7367.56</v>
      </c>
      <c r="T35" s="59" t="s">
        <v>211</v>
      </c>
      <c r="U35" s="55">
        <v>1572.1</v>
      </c>
      <c r="W35" s="55">
        <v>1499.63</v>
      </c>
      <c r="Y35" s="55">
        <v>3.9</v>
      </c>
      <c r="Z35" s="55">
        <v>227288.44</v>
      </c>
      <c r="AA35" s="55">
        <v>79371.55</v>
      </c>
      <c r="AB35" s="55"/>
      <c r="AC35" s="55"/>
      <c r="AD35" s="55">
        <v>4709.7</v>
      </c>
      <c r="AE35" s="55"/>
      <c r="AF35" s="55"/>
      <c r="AH35" s="59" t="s">
        <v>271</v>
      </c>
      <c r="BC35" s="55">
        <v>103487.62</v>
      </c>
    </row>
    <row r="36" spans="2:55" x14ac:dyDescent="0.25">
      <c r="B36" s="59" t="s">
        <v>213</v>
      </c>
      <c r="C36" s="55">
        <v>30325</v>
      </c>
      <c r="D36" s="55">
        <v>51320067.32</v>
      </c>
      <c r="E36" s="55">
        <v>536149.68000000005</v>
      </c>
      <c r="F36" s="55">
        <v>43218513.189999998</v>
      </c>
      <c r="H36" s="59" t="s">
        <v>215</v>
      </c>
      <c r="L36" s="55">
        <v>29040.45</v>
      </c>
      <c r="M36" s="55">
        <v>8769849.4000000004</v>
      </c>
      <c r="O36" s="59" t="s">
        <v>275</v>
      </c>
      <c r="P36" s="55">
        <v>499.65</v>
      </c>
      <c r="Q36" s="55">
        <v>9433.11</v>
      </c>
      <c r="T36" s="59" t="s">
        <v>213</v>
      </c>
      <c r="U36" s="55">
        <v>42223</v>
      </c>
      <c r="W36" s="55">
        <v>11155</v>
      </c>
      <c r="Y36" s="55">
        <v>1591.16</v>
      </c>
      <c r="Z36" s="55">
        <v>7338597.8300000001</v>
      </c>
      <c r="AA36" s="55">
        <v>1089892.49</v>
      </c>
      <c r="AB36" s="55"/>
      <c r="AC36" s="55"/>
      <c r="AD36" s="55">
        <v>121816.22</v>
      </c>
      <c r="AE36" s="55"/>
      <c r="AF36" s="55"/>
      <c r="AH36" s="59" t="s">
        <v>275</v>
      </c>
      <c r="AJ36" s="55">
        <v>380736.32</v>
      </c>
      <c r="AK36" s="55">
        <v>598830.67000000004</v>
      </c>
      <c r="AW36" s="55">
        <v>12000</v>
      </c>
    </row>
    <row r="37" spans="2:55" x14ac:dyDescent="0.25">
      <c r="B37" s="59" t="s">
        <v>215</v>
      </c>
      <c r="C37" s="55">
        <v>391826.78</v>
      </c>
      <c r="D37" s="55">
        <v>400044237.66000003</v>
      </c>
      <c r="E37" s="55">
        <v>-2560762.52</v>
      </c>
      <c r="F37" s="55">
        <v>334072053.42000002</v>
      </c>
      <c r="H37" s="59" t="s">
        <v>217</v>
      </c>
      <c r="L37" s="55">
        <v>2133390.96</v>
      </c>
      <c r="M37" s="55">
        <v>3025869.79</v>
      </c>
      <c r="O37" s="59" t="s">
        <v>279</v>
      </c>
      <c r="P37" s="55">
        <v>380.7</v>
      </c>
      <c r="Q37" s="55">
        <v>5294.9</v>
      </c>
      <c r="T37" s="59" t="s">
        <v>215</v>
      </c>
      <c r="U37" s="55">
        <v>143159.01999999999</v>
      </c>
      <c r="W37" s="55">
        <v>208335.12</v>
      </c>
      <c r="Y37" s="55">
        <v>564.94000000000005</v>
      </c>
      <c r="Z37" s="55">
        <v>65445413.460000001</v>
      </c>
      <c r="AA37" s="55">
        <v>10300023.560000001</v>
      </c>
      <c r="AB37" s="55"/>
      <c r="AC37" s="55"/>
      <c r="AD37" s="55">
        <v>679094.22</v>
      </c>
      <c r="AE37" s="55"/>
      <c r="AF37" s="55"/>
      <c r="AH37" s="59" t="s">
        <v>279</v>
      </c>
      <c r="AJ37" s="55">
        <v>379528.39</v>
      </c>
      <c r="AK37" s="55">
        <v>40459.730000000003</v>
      </c>
    </row>
    <row r="38" spans="2:55" x14ac:dyDescent="0.25">
      <c r="B38" s="59" t="s">
        <v>217</v>
      </c>
      <c r="C38" s="55">
        <v>550663.5</v>
      </c>
      <c r="D38" s="55">
        <v>109048347.62</v>
      </c>
      <c r="E38" s="55">
        <v>-79270.3</v>
      </c>
      <c r="F38" s="55">
        <v>98829707.349999994</v>
      </c>
      <c r="H38" s="59" t="s">
        <v>219</v>
      </c>
      <c r="K38" s="55">
        <v>141024.82</v>
      </c>
      <c r="L38" s="55">
        <v>147926.87</v>
      </c>
      <c r="M38" s="55">
        <v>4172150.2</v>
      </c>
      <c r="O38" s="59" t="s">
        <v>281</v>
      </c>
      <c r="P38" s="55">
        <v>1625</v>
      </c>
      <c r="Q38" s="55">
        <v>36653</v>
      </c>
      <c r="T38" s="59" t="s">
        <v>217</v>
      </c>
      <c r="U38" s="55">
        <v>-12791.31</v>
      </c>
      <c r="W38" s="55">
        <v>56887.68</v>
      </c>
      <c r="Y38" s="55">
        <v>176.09</v>
      </c>
      <c r="Z38" s="55">
        <v>7594080.1299999999</v>
      </c>
      <c r="AA38" s="55">
        <v>2954109.02</v>
      </c>
      <c r="AB38" s="55"/>
      <c r="AC38" s="55"/>
      <c r="AD38" s="55">
        <v>106934.7</v>
      </c>
      <c r="AE38" s="55"/>
      <c r="AF38" s="55"/>
      <c r="AH38" s="59" t="s">
        <v>281</v>
      </c>
      <c r="BC38" s="55">
        <v>19920</v>
      </c>
    </row>
    <row r="39" spans="2:55" x14ac:dyDescent="0.25">
      <c r="B39" s="59" t="s">
        <v>219</v>
      </c>
      <c r="C39" s="55">
        <v>939991.35</v>
      </c>
      <c r="D39" s="55">
        <v>184839461.97999999</v>
      </c>
      <c r="E39" s="55">
        <v>-506288.85</v>
      </c>
      <c r="F39" s="55">
        <v>160648066.38999999</v>
      </c>
      <c r="H39" s="59" t="s">
        <v>221</v>
      </c>
      <c r="J39" s="55">
        <v>256207.09</v>
      </c>
      <c r="K39" s="55">
        <v>811673.23</v>
      </c>
      <c r="L39" s="55">
        <v>207352.2</v>
      </c>
      <c r="M39" s="55">
        <v>1414649.53</v>
      </c>
      <c r="O39" s="59" t="s">
        <v>283</v>
      </c>
      <c r="P39" s="55">
        <v>11431.11</v>
      </c>
      <c r="Q39" s="55">
        <v>213830.45</v>
      </c>
      <c r="T39" s="59" t="s">
        <v>219</v>
      </c>
      <c r="U39" s="55">
        <v>6.67</v>
      </c>
      <c r="W39" s="55">
        <v>85076.9</v>
      </c>
      <c r="Y39" s="55">
        <v>252.65</v>
      </c>
      <c r="Z39" s="55">
        <v>23298428.370000001</v>
      </c>
      <c r="AA39" s="55">
        <v>4375722.75</v>
      </c>
      <c r="AB39" s="55"/>
      <c r="AC39" s="55"/>
      <c r="AD39" s="55">
        <v>203739.93</v>
      </c>
      <c r="AE39" s="55">
        <v>13892.8</v>
      </c>
      <c r="AF39" s="55"/>
      <c r="AH39" s="59" t="s">
        <v>283</v>
      </c>
      <c r="AK39" s="55">
        <v>7204.25</v>
      </c>
    </row>
    <row r="40" spans="2:55" x14ac:dyDescent="0.25">
      <c r="B40" s="59" t="s">
        <v>221</v>
      </c>
      <c r="C40" s="55">
        <v>725303.19</v>
      </c>
      <c r="D40" s="55">
        <v>51953541.140000001</v>
      </c>
      <c r="E40" s="55">
        <v>-189290.6</v>
      </c>
      <c r="F40" s="55">
        <v>45676447.659999996</v>
      </c>
      <c r="H40" s="59" t="s">
        <v>223</v>
      </c>
      <c r="M40" s="55">
        <v>278752.90999999997</v>
      </c>
      <c r="O40" s="59" t="s">
        <v>285</v>
      </c>
      <c r="P40" s="55">
        <v>560.88</v>
      </c>
      <c r="Q40" s="55">
        <v>19226.02</v>
      </c>
      <c r="T40" s="59" t="s">
        <v>221</v>
      </c>
      <c r="U40" s="55">
        <v>31047.13</v>
      </c>
      <c r="W40" s="55">
        <v>28501.99</v>
      </c>
      <c r="Y40" s="55">
        <v>10978.72</v>
      </c>
      <c r="Z40" s="55">
        <v>4522593.43</v>
      </c>
      <c r="AA40" s="55">
        <v>1463031.1</v>
      </c>
      <c r="AB40" s="55"/>
      <c r="AC40" s="55"/>
      <c r="AD40" s="55">
        <v>81359.91</v>
      </c>
      <c r="AE40" s="55"/>
      <c r="AF40" s="55"/>
      <c r="AH40" s="59" t="s">
        <v>285</v>
      </c>
      <c r="AJ40" s="55">
        <v>246587</v>
      </c>
      <c r="AK40" s="55">
        <v>451808.8</v>
      </c>
      <c r="AM40" s="55">
        <v>102890</v>
      </c>
      <c r="AO40" s="55">
        <v>6414.73</v>
      </c>
      <c r="AZ40" s="55">
        <v>69974.320000000007</v>
      </c>
      <c r="BA40" s="55">
        <v>66059.61</v>
      </c>
      <c r="BC40" s="55">
        <v>55927.22</v>
      </c>
    </row>
    <row r="41" spans="2:55" x14ac:dyDescent="0.25">
      <c r="B41" s="59" t="s">
        <v>223</v>
      </c>
      <c r="C41" s="55">
        <v>50000</v>
      </c>
      <c r="D41" s="55">
        <v>7612627.9699999997</v>
      </c>
      <c r="E41" s="55">
        <v>42179.82</v>
      </c>
      <c r="F41" s="55">
        <v>6496601.2000000002</v>
      </c>
      <c r="H41" s="59" t="s">
        <v>225</v>
      </c>
      <c r="M41" s="55">
        <v>66640.05</v>
      </c>
      <c r="O41" s="59" t="s">
        <v>289</v>
      </c>
      <c r="P41" s="55">
        <v>1277.73</v>
      </c>
      <c r="Q41" s="55">
        <v>7488.78</v>
      </c>
      <c r="T41" s="59" t="s">
        <v>223</v>
      </c>
      <c r="U41" s="55">
        <v>6125.12</v>
      </c>
      <c r="W41" s="55">
        <v>6163.4</v>
      </c>
      <c r="Y41" s="55">
        <v>65734.929999999993</v>
      </c>
      <c r="Z41" s="55">
        <v>988003.32</v>
      </c>
      <c r="AA41" s="55">
        <v>202243.3</v>
      </c>
      <c r="AB41" s="55"/>
      <c r="AC41" s="55"/>
      <c r="AD41" s="55">
        <v>22041.27</v>
      </c>
      <c r="AE41" s="55"/>
      <c r="AF41" s="55"/>
      <c r="AH41" s="59" t="s">
        <v>289</v>
      </c>
      <c r="AJ41" s="55">
        <v>-11625.84</v>
      </c>
    </row>
    <row r="42" spans="2:55" x14ac:dyDescent="0.25">
      <c r="B42" s="59" t="s">
        <v>225</v>
      </c>
      <c r="D42" s="55">
        <v>4115699.88</v>
      </c>
      <c r="E42" s="55">
        <v>31708.46</v>
      </c>
      <c r="F42" s="55">
        <v>3896351.72</v>
      </c>
      <c r="H42" s="59" t="s">
        <v>227</v>
      </c>
      <c r="K42" s="55">
        <v>7672.83</v>
      </c>
      <c r="L42" s="55">
        <v>57172.61</v>
      </c>
      <c r="M42" s="55">
        <v>3410631.44</v>
      </c>
      <c r="O42" s="59" t="s">
        <v>305</v>
      </c>
      <c r="P42" s="55">
        <v>466.12</v>
      </c>
      <c r="Q42" s="55">
        <v>2833.88</v>
      </c>
      <c r="T42" s="59" t="s">
        <v>225</v>
      </c>
      <c r="W42" s="55">
        <v>6650.13</v>
      </c>
      <c r="Y42" s="55">
        <v>5437.6</v>
      </c>
      <c r="Z42" s="55">
        <v>207260.43</v>
      </c>
      <c r="AA42" s="55">
        <v>28281.46</v>
      </c>
      <c r="AB42" s="55"/>
      <c r="AC42" s="55"/>
      <c r="AD42" s="55"/>
      <c r="AE42" s="55"/>
      <c r="AF42" s="55"/>
      <c r="AH42" s="59" t="s">
        <v>291</v>
      </c>
      <c r="BC42" s="55">
        <v>51231.26</v>
      </c>
    </row>
    <row r="43" spans="2:55" x14ac:dyDescent="0.25">
      <c r="B43" s="59" t="s">
        <v>227</v>
      </c>
      <c r="C43" s="55">
        <v>668949.68999999994</v>
      </c>
      <c r="D43" s="55">
        <v>99972126.299999997</v>
      </c>
      <c r="E43" s="55">
        <v>-624427.49</v>
      </c>
      <c r="F43" s="55">
        <v>85219027.379999995</v>
      </c>
      <c r="H43" s="59" t="s">
        <v>229</v>
      </c>
      <c r="K43" s="55">
        <v>56075.65</v>
      </c>
      <c r="M43" s="55">
        <v>505499.62</v>
      </c>
      <c r="O43" s="59" t="s">
        <v>315</v>
      </c>
      <c r="P43" s="55">
        <v>1238.27</v>
      </c>
      <c r="Q43" s="55">
        <v>8541.83</v>
      </c>
      <c r="T43" s="59" t="s">
        <v>227</v>
      </c>
      <c r="U43" s="55">
        <v>655.92</v>
      </c>
      <c r="W43" s="55">
        <v>76281.990000000005</v>
      </c>
      <c r="Y43" s="55">
        <v>23613.19</v>
      </c>
      <c r="Z43" s="55">
        <v>14984721.359999999</v>
      </c>
      <c r="AA43" s="55">
        <v>3733396.02</v>
      </c>
      <c r="AB43" s="55"/>
      <c r="AC43" s="55"/>
      <c r="AD43" s="55">
        <v>224725</v>
      </c>
      <c r="AE43" s="55"/>
      <c r="AF43" s="55"/>
      <c r="AH43" s="59" t="s">
        <v>301</v>
      </c>
      <c r="AJ43" s="55">
        <v>5510.45</v>
      </c>
    </row>
    <row r="44" spans="2:55" x14ac:dyDescent="0.25">
      <c r="B44" s="59" t="s">
        <v>229</v>
      </c>
      <c r="C44" s="55">
        <v>15731.58</v>
      </c>
      <c r="D44" s="55">
        <v>11056561.199999999</v>
      </c>
      <c r="E44" s="55">
        <v>-22994.38</v>
      </c>
      <c r="F44" s="55">
        <v>10115744.890000001</v>
      </c>
      <c r="H44" s="59" t="s">
        <v>231</v>
      </c>
      <c r="K44" s="55">
        <v>105281.95</v>
      </c>
      <c r="M44" s="55">
        <v>906542.7</v>
      </c>
      <c r="O44" s="59" t="s">
        <v>317</v>
      </c>
      <c r="P44" s="55">
        <v>4776.6000000000004</v>
      </c>
      <c r="Q44" s="55">
        <v>45250.93</v>
      </c>
      <c r="T44" s="59" t="s">
        <v>229</v>
      </c>
      <c r="U44" s="55">
        <v>5389.42</v>
      </c>
      <c r="W44" s="55">
        <v>10613.55</v>
      </c>
      <c r="Y44" s="55">
        <v>2547.58</v>
      </c>
      <c r="Z44" s="55">
        <v>873452.91</v>
      </c>
      <c r="AA44" s="55">
        <v>495635.72</v>
      </c>
      <c r="AB44" s="55"/>
      <c r="AC44" s="55"/>
      <c r="AD44" s="55">
        <v>16855.310000000001</v>
      </c>
      <c r="AE44" s="55"/>
      <c r="AF44" s="55"/>
      <c r="AH44" s="59" t="s">
        <v>305</v>
      </c>
      <c r="AQ44" s="55">
        <v>12605.04</v>
      </c>
      <c r="BC44" s="55">
        <v>56453.9</v>
      </c>
    </row>
    <row r="45" spans="2:55" x14ac:dyDescent="0.25">
      <c r="B45" s="59" t="s">
        <v>231</v>
      </c>
      <c r="C45" s="55">
        <v>266674.33</v>
      </c>
      <c r="D45" s="55">
        <v>20651777.059999999</v>
      </c>
      <c r="E45" s="55">
        <v>-1112.3499999999999</v>
      </c>
      <c r="F45" s="55">
        <v>18303329.850000001</v>
      </c>
      <c r="H45" s="59" t="s">
        <v>233</v>
      </c>
      <c r="K45" s="55">
        <v>93247.360000000001</v>
      </c>
      <c r="M45" s="55">
        <v>552949.89</v>
      </c>
      <c r="O45" s="59" t="s">
        <v>319</v>
      </c>
      <c r="P45" s="55">
        <v>13618.15</v>
      </c>
      <c r="Q45" s="55">
        <v>33639.29</v>
      </c>
      <c r="R45" s="55">
        <v>541.85</v>
      </c>
      <c r="T45" s="59" t="s">
        <v>231</v>
      </c>
      <c r="U45" s="55">
        <v>3148.2</v>
      </c>
      <c r="W45" s="55">
        <v>17921.28</v>
      </c>
      <c r="Y45" s="55">
        <v>5225.96</v>
      </c>
      <c r="Z45" s="55">
        <v>2077825.65</v>
      </c>
      <c r="AA45" s="55">
        <v>840490.36</v>
      </c>
      <c r="AB45" s="55">
        <v>1880</v>
      </c>
      <c r="AC45" s="55"/>
      <c r="AD45" s="55">
        <v>44215.21</v>
      </c>
      <c r="AE45" s="55"/>
      <c r="AF45" s="55"/>
      <c r="AH45" s="59" t="s">
        <v>313</v>
      </c>
      <c r="AJ45" s="55">
        <v>80150.399999999994</v>
      </c>
      <c r="AR45" s="55">
        <v>16105.82</v>
      </c>
    </row>
    <row r="46" spans="2:55" x14ac:dyDescent="0.25">
      <c r="B46" s="59" t="s">
        <v>233</v>
      </c>
      <c r="C46" s="55">
        <v>143462.81</v>
      </c>
      <c r="D46" s="55">
        <v>16065191.609999999</v>
      </c>
      <c r="E46" s="55">
        <v>-33623.07</v>
      </c>
      <c r="F46" s="55">
        <v>14498989.609999999</v>
      </c>
      <c r="H46" s="59" t="s">
        <v>235</v>
      </c>
      <c r="K46" s="55">
        <v>370096.16</v>
      </c>
      <c r="L46" s="55">
        <v>260687.81</v>
      </c>
      <c r="M46" s="55">
        <v>1311387.95</v>
      </c>
      <c r="O46" s="59" t="s">
        <v>321</v>
      </c>
      <c r="P46" s="55">
        <v>67.260000000000005</v>
      </c>
      <c r="Q46" s="55">
        <v>8173.86</v>
      </c>
      <c r="T46" s="59" t="s">
        <v>233</v>
      </c>
      <c r="U46" s="55">
        <v>2323.8200000000002</v>
      </c>
      <c r="W46" s="55">
        <v>11020.51</v>
      </c>
      <c r="Y46" s="55">
        <v>3765.14</v>
      </c>
      <c r="Z46" s="55">
        <v>1137732.75</v>
      </c>
      <c r="AA46" s="55">
        <v>548824.64</v>
      </c>
      <c r="AB46" s="55"/>
      <c r="AC46" s="55"/>
      <c r="AD46" s="55">
        <v>24403.99</v>
      </c>
      <c r="AE46" s="55"/>
      <c r="AF46" s="55"/>
      <c r="AH46" s="59" t="s">
        <v>317</v>
      </c>
      <c r="AK46" s="55">
        <v>34456.85</v>
      </c>
    </row>
    <row r="47" spans="2:55" x14ac:dyDescent="0.25">
      <c r="B47" s="59" t="s">
        <v>235</v>
      </c>
      <c r="C47" s="55">
        <v>73071.600000000006</v>
      </c>
      <c r="D47" s="55">
        <v>42444029.659999996</v>
      </c>
      <c r="E47" s="55">
        <v>-111884.02</v>
      </c>
      <c r="F47" s="55">
        <v>36901617.399999999</v>
      </c>
      <c r="H47" s="59" t="s">
        <v>237</v>
      </c>
      <c r="L47" s="55">
        <v>150254.51999999999</v>
      </c>
      <c r="M47" s="55">
        <v>3000903.45</v>
      </c>
      <c r="O47" s="59" t="s">
        <v>327</v>
      </c>
      <c r="P47" s="55">
        <v>305.19</v>
      </c>
      <c r="Q47" s="55">
        <v>8986.2900000000009</v>
      </c>
      <c r="T47" s="59" t="s">
        <v>235</v>
      </c>
      <c r="U47" s="55">
        <v>5843.07</v>
      </c>
      <c r="W47" s="55">
        <v>19540</v>
      </c>
      <c r="Y47" s="55">
        <v>8295.42</v>
      </c>
      <c r="Z47" s="55">
        <v>4812186.18</v>
      </c>
      <c r="AA47" s="55">
        <v>1315688.5900000001</v>
      </c>
      <c r="AB47" s="55"/>
      <c r="AC47" s="55"/>
      <c r="AD47" s="55">
        <v>82200.31</v>
      </c>
      <c r="AE47" s="55"/>
      <c r="AF47" s="55"/>
      <c r="AH47" s="59" t="s">
        <v>319</v>
      </c>
      <c r="AK47" s="55">
        <v>132945.4</v>
      </c>
      <c r="BC47" s="55">
        <v>14886.47</v>
      </c>
    </row>
    <row r="48" spans="2:55" x14ac:dyDescent="0.25">
      <c r="B48" s="59" t="s">
        <v>237</v>
      </c>
      <c r="C48" s="55">
        <v>375948.99</v>
      </c>
      <c r="D48" s="55">
        <v>76768928.829999998</v>
      </c>
      <c r="E48" s="55">
        <v>-178988.62</v>
      </c>
      <c r="F48" s="55">
        <v>63690146.979999997</v>
      </c>
      <c r="H48" s="59" t="s">
        <v>239</v>
      </c>
      <c r="J48" s="55">
        <v>15478.73</v>
      </c>
      <c r="K48" s="55">
        <v>85711.38</v>
      </c>
      <c r="M48" s="55">
        <v>173366.07</v>
      </c>
      <c r="O48" s="59" t="s">
        <v>333</v>
      </c>
      <c r="P48" s="55">
        <v>2243.25</v>
      </c>
      <c r="Q48" s="55">
        <v>738974.87</v>
      </c>
      <c r="T48" s="59" t="s">
        <v>237</v>
      </c>
      <c r="U48" s="55">
        <v>20624.87</v>
      </c>
      <c r="W48" s="55">
        <v>58534.67</v>
      </c>
      <c r="Y48" s="55">
        <v>17429.099999999999</v>
      </c>
      <c r="Z48" s="55">
        <v>12578084.060000001</v>
      </c>
      <c r="AA48" s="55">
        <v>2926070.38</v>
      </c>
      <c r="AB48" s="55"/>
      <c r="AC48" s="55"/>
      <c r="AD48" s="55">
        <v>174662.15</v>
      </c>
      <c r="AE48" s="55"/>
      <c r="AF48" s="55"/>
      <c r="AH48" s="59" t="s">
        <v>329</v>
      </c>
      <c r="BC48" s="55">
        <v>8180.32</v>
      </c>
    </row>
    <row r="49" spans="2:55" x14ac:dyDescent="0.25">
      <c r="B49" s="59" t="s">
        <v>239</v>
      </c>
      <c r="C49" s="55">
        <v>15446.05</v>
      </c>
      <c r="D49" s="55">
        <v>3962230.9</v>
      </c>
      <c r="E49" s="55">
        <v>32390.14</v>
      </c>
      <c r="F49" s="55">
        <v>2812284.39</v>
      </c>
      <c r="H49" s="59" t="s">
        <v>241</v>
      </c>
      <c r="K49" s="55">
        <v>167698.76999999999</v>
      </c>
      <c r="M49" s="55">
        <v>742581.22</v>
      </c>
      <c r="O49" s="59" t="s">
        <v>339</v>
      </c>
      <c r="P49" s="55">
        <v>1445.76</v>
      </c>
      <c r="Q49" s="55">
        <v>92749.14</v>
      </c>
      <c r="T49" s="59" t="s">
        <v>239</v>
      </c>
      <c r="U49" s="55">
        <v>94.85</v>
      </c>
      <c r="W49" s="55">
        <v>3243.12</v>
      </c>
      <c r="Y49" s="55">
        <v>50.21</v>
      </c>
      <c r="Z49" s="55">
        <v>1022631.09</v>
      </c>
      <c r="AA49" s="55">
        <v>132330.88</v>
      </c>
      <c r="AB49" s="55"/>
      <c r="AC49" s="55"/>
      <c r="AD49" s="55">
        <v>5307.08</v>
      </c>
      <c r="AE49" s="55"/>
      <c r="AF49" s="55"/>
      <c r="AH49" s="59" t="s">
        <v>331</v>
      </c>
      <c r="AJ49" s="55">
        <v>483799.39</v>
      </c>
      <c r="BB49" s="55">
        <v>45647.1</v>
      </c>
    </row>
    <row r="50" spans="2:55" x14ac:dyDescent="0.25">
      <c r="B50" s="59" t="s">
        <v>241</v>
      </c>
      <c r="C50" s="55">
        <v>40549.199999999997</v>
      </c>
      <c r="D50" s="55">
        <v>12241359.960000001</v>
      </c>
      <c r="E50" s="55">
        <v>15727.45</v>
      </c>
      <c r="F50" s="55">
        <v>9557165.9100000001</v>
      </c>
      <c r="H50" s="59" t="s">
        <v>243</v>
      </c>
      <c r="M50" s="55">
        <v>63890.879999999997</v>
      </c>
      <c r="O50" s="59" t="s">
        <v>341</v>
      </c>
      <c r="P50" s="55">
        <v>11186.97</v>
      </c>
      <c r="Q50" s="55">
        <v>149613.03</v>
      </c>
      <c r="R50" s="55">
        <v>200</v>
      </c>
      <c r="T50" s="59" t="s">
        <v>241</v>
      </c>
      <c r="U50" s="55">
        <v>851</v>
      </c>
      <c r="W50" s="55">
        <v>13184.79</v>
      </c>
      <c r="Y50" s="55">
        <v>241.94</v>
      </c>
      <c r="Z50" s="55">
        <v>2466592.17</v>
      </c>
      <c r="AA50" s="55">
        <v>677620.24</v>
      </c>
      <c r="AB50" s="55"/>
      <c r="AC50" s="55"/>
      <c r="AD50" s="55">
        <v>35197.74</v>
      </c>
      <c r="AE50" s="55"/>
      <c r="AF50" s="55"/>
      <c r="AH50" s="59" t="s">
        <v>335</v>
      </c>
      <c r="AK50" s="55">
        <v>141540.16</v>
      </c>
      <c r="AZ50" s="55">
        <v>6209.64</v>
      </c>
      <c r="BC50" s="55">
        <v>197562.87</v>
      </c>
    </row>
    <row r="51" spans="2:55" x14ac:dyDescent="0.25">
      <c r="B51" s="59" t="s">
        <v>243</v>
      </c>
      <c r="D51" s="55">
        <v>798093.77</v>
      </c>
      <c r="E51" s="55">
        <v>35626.160000000003</v>
      </c>
      <c r="F51" s="55">
        <v>701745.64</v>
      </c>
      <c r="H51" s="59" t="s">
        <v>245</v>
      </c>
      <c r="K51" s="55">
        <v>243171.6</v>
      </c>
      <c r="L51" s="55">
        <v>47032.56</v>
      </c>
      <c r="M51" s="55">
        <v>2241401.3199999998</v>
      </c>
      <c r="O51" s="59" t="s">
        <v>345</v>
      </c>
      <c r="R51" s="55">
        <v>6002.56</v>
      </c>
      <c r="T51" s="59" t="s">
        <v>243</v>
      </c>
      <c r="W51" s="55">
        <v>554.51</v>
      </c>
      <c r="Y51" s="55">
        <v>9.32</v>
      </c>
      <c r="Z51" s="55">
        <v>93369.78</v>
      </c>
      <c r="AA51" s="55">
        <v>27710.21</v>
      </c>
      <c r="AB51" s="55"/>
      <c r="AC51" s="55"/>
      <c r="AD51" s="55"/>
      <c r="AE51" s="55"/>
      <c r="AF51" s="55"/>
      <c r="AH51" s="59" t="s">
        <v>337</v>
      </c>
      <c r="AJ51" s="55">
        <v>343339.99</v>
      </c>
      <c r="AK51" s="55">
        <v>169853.34</v>
      </c>
      <c r="BC51" s="55">
        <v>9242.56</v>
      </c>
    </row>
    <row r="52" spans="2:55" x14ac:dyDescent="0.25">
      <c r="B52" s="59" t="s">
        <v>245</v>
      </c>
      <c r="C52" s="55">
        <v>404572.51</v>
      </c>
      <c r="D52" s="55">
        <v>93057057.150000006</v>
      </c>
      <c r="E52" s="55">
        <v>-564020.61</v>
      </c>
      <c r="F52" s="55">
        <v>79684226.590000004</v>
      </c>
      <c r="H52" s="59" t="s">
        <v>247</v>
      </c>
      <c r="M52" s="55">
        <v>113443.8</v>
      </c>
      <c r="O52" s="59" t="s">
        <v>349</v>
      </c>
      <c r="P52" s="55">
        <v>11836.54</v>
      </c>
      <c r="Q52" s="55">
        <v>228950.5</v>
      </c>
      <c r="T52" s="59" t="s">
        <v>245</v>
      </c>
      <c r="U52" s="55">
        <v>-23829.08</v>
      </c>
      <c r="V52" s="55">
        <v>13697.25</v>
      </c>
      <c r="W52" s="55">
        <v>48547.42</v>
      </c>
      <c r="Y52" s="55">
        <v>1915.69</v>
      </c>
      <c r="Z52" s="55">
        <v>13156456.359999999</v>
      </c>
      <c r="AA52" s="55">
        <v>2609371.23</v>
      </c>
      <c r="AB52" s="55"/>
      <c r="AC52" s="55"/>
      <c r="AD52" s="55">
        <v>171332.36</v>
      </c>
      <c r="AE52" s="55"/>
      <c r="AF52" s="55"/>
      <c r="AH52" s="59" t="s">
        <v>341</v>
      </c>
      <c r="AJ52" s="55">
        <v>68706.77</v>
      </c>
      <c r="BC52" s="55">
        <v>67364.479999999996</v>
      </c>
    </row>
    <row r="53" spans="2:55" x14ac:dyDescent="0.25">
      <c r="B53" s="59" t="s">
        <v>247</v>
      </c>
      <c r="C53" s="55">
        <v>7277.03</v>
      </c>
      <c r="D53" s="55">
        <v>2740348.61</v>
      </c>
      <c r="E53" s="55">
        <v>37050.410000000003</v>
      </c>
      <c r="F53" s="55">
        <v>2554563.5699999998</v>
      </c>
      <c r="H53" s="59" t="s">
        <v>249</v>
      </c>
      <c r="L53" s="55">
        <v>2045.44</v>
      </c>
      <c r="M53" s="55">
        <v>168248.45</v>
      </c>
      <c r="O53" s="59" t="s">
        <v>359</v>
      </c>
      <c r="R53" s="55">
        <v>2450</v>
      </c>
      <c r="T53" s="59" t="s">
        <v>247</v>
      </c>
      <c r="U53" s="55">
        <v>2742.77</v>
      </c>
      <c r="W53" s="55">
        <v>1598.15</v>
      </c>
      <c r="Y53" s="55">
        <v>0.01</v>
      </c>
      <c r="Z53" s="55">
        <v>174167.08</v>
      </c>
      <c r="AA53" s="55">
        <v>71053.899999999994</v>
      </c>
      <c r="AB53" s="55"/>
      <c r="AC53" s="55"/>
      <c r="AD53" s="55">
        <v>998.57</v>
      </c>
      <c r="AE53" s="55"/>
      <c r="AF53" s="55"/>
      <c r="AH53" s="59" t="s">
        <v>343</v>
      </c>
      <c r="BC53" s="55">
        <v>13001.51</v>
      </c>
    </row>
    <row r="54" spans="2:55" x14ac:dyDescent="0.25">
      <c r="B54" s="59" t="s">
        <v>249</v>
      </c>
      <c r="C54" s="55">
        <v>45717.760000000002</v>
      </c>
      <c r="D54" s="55">
        <v>5833782.5300000003</v>
      </c>
      <c r="E54" s="55">
        <v>-121746.27</v>
      </c>
      <c r="F54" s="55">
        <v>4936395.32</v>
      </c>
      <c r="H54" s="59" t="s">
        <v>251</v>
      </c>
      <c r="M54" s="55">
        <v>88874.61</v>
      </c>
      <c r="O54" s="59" t="s">
        <v>361</v>
      </c>
      <c r="P54" s="55">
        <v>2014.83</v>
      </c>
      <c r="Q54" s="55">
        <v>278830.44</v>
      </c>
      <c r="T54" s="59" t="s">
        <v>249</v>
      </c>
      <c r="U54" s="55">
        <v>181.5</v>
      </c>
      <c r="V54" s="55">
        <v>100</v>
      </c>
      <c r="W54" s="55">
        <v>4182</v>
      </c>
      <c r="Y54" s="55">
        <v>86.46</v>
      </c>
      <c r="Z54" s="55">
        <v>996824.2</v>
      </c>
      <c r="AA54" s="55">
        <v>278674.84999999998</v>
      </c>
      <c r="AB54" s="55"/>
      <c r="AC54" s="55"/>
      <c r="AD54" s="55">
        <v>6956.37</v>
      </c>
      <c r="AE54" s="55"/>
      <c r="AF54" s="55"/>
      <c r="AH54" s="59" t="s">
        <v>345</v>
      </c>
      <c r="BB54" s="55">
        <v>9842.94</v>
      </c>
      <c r="BC54" s="55">
        <v>50782.54</v>
      </c>
    </row>
    <row r="55" spans="2:55" x14ac:dyDescent="0.25">
      <c r="B55" s="59" t="s">
        <v>251</v>
      </c>
      <c r="D55" s="55">
        <v>1395182.73</v>
      </c>
      <c r="E55" s="55">
        <v>63023.839999999997</v>
      </c>
      <c r="F55" s="55">
        <v>381380.55</v>
      </c>
      <c r="H55" s="59" t="s">
        <v>253</v>
      </c>
      <c r="M55" s="55">
        <v>213612.51</v>
      </c>
      <c r="O55" s="59" t="s">
        <v>363</v>
      </c>
      <c r="P55" s="55">
        <v>753.48</v>
      </c>
      <c r="Q55" s="55">
        <v>12446.52</v>
      </c>
      <c r="T55" s="59" t="s">
        <v>251</v>
      </c>
      <c r="U55" s="55">
        <v>58.5</v>
      </c>
      <c r="W55" s="55">
        <v>1287.92</v>
      </c>
      <c r="Y55" s="55">
        <v>511065.24</v>
      </c>
      <c r="Z55" s="55">
        <v>501390.52</v>
      </c>
      <c r="AA55" s="55">
        <v>24504.35</v>
      </c>
      <c r="AB55" s="55"/>
      <c r="AC55" s="55"/>
      <c r="AD55" s="55"/>
      <c r="AE55" s="55"/>
      <c r="AF55" s="55"/>
      <c r="AH55" s="59" t="s">
        <v>351</v>
      </c>
      <c r="AJ55" s="55">
        <v>283543.83</v>
      </c>
    </row>
    <row r="56" spans="2:55" x14ac:dyDescent="0.25">
      <c r="B56" s="59" t="s">
        <v>253</v>
      </c>
      <c r="D56" s="55">
        <v>4931204.43</v>
      </c>
      <c r="E56" s="55">
        <v>37379.82</v>
      </c>
      <c r="F56" s="55">
        <v>4201291.7300000004</v>
      </c>
      <c r="H56" s="59" t="s">
        <v>255</v>
      </c>
      <c r="M56" s="55">
        <v>67102.81</v>
      </c>
      <c r="O56" s="59" t="s">
        <v>365</v>
      </c>
      <c r="P56" s="55">
        <v>2541.38</v>
      </c>
      <c r="Q56" s="55">
        <v>462524.18</v>
      </c>
      <c r="T56" s="59" t="s">
        <v>253</v>
      </c>
      <c r="U56" s="55">
        <v>6607.14</v>
      </c>
      <c r="W56" s="55">
        <v>2945.09</v>
      </c>
      <c r="Y56" s="55">
        <v>91021.61</v>
      </c>
      <c r="Z56" s="55">
        <v>629338.86</v>
      </c>
      <c r="AA56" s="55">
        <v>148166.82</v>
      </c>
      <c r="AB56" s="55"/>
      <c r="AC56" s="55"/>
      <c r="AD56" s="55">
        <v>18513.64</v>
      </c>
      <c r="AE56" s="55"/>
      <c r="AF56" s="55"/>
      <c r="AH56" s="59" t="s">
        <v>353</v>
      </c>
      <c r="BC56" s="55">
        <v>5982.48</v>
      </c>
    </row>
    <row r="57" spans="2:55" x14ac:dyDescent="0.25">
      <c r="B57" s="59" t="s">
        <v>255</v>
      </c>
      <c r="C57" s="55">
        <v>18486</v>
      </c>
      <c r="D57" s="55">
        <v>1478212.5</v>
      </c>
      <c r="E57" s="55">
        <v>36416.379999999997</v>
      </c>
      <c r="F57" s="55">
        <v>1105248.1599999999</v>
      </c>
      <c r="H57" s="59" t="s">
        <v>257</v>
      </c>
      <c r="L57" s="55">
        <v>847.94</v>
      </c>
      <c r="M57" s="55">
        <v>202292.73</v>
      </c>
      <c r="O57" s="59" t="s">
        <v>367</v>
      </c>
      <c r="P57" s="55">
        <v>55026.8</v>
      </c>
      <c r="Q57" s="55">
        <v>545280.6</v>
      </c>
      <c r="R57" s="55">
        <v>2250</v>
      </c>
      <c r="T57" s="59" t="s">
        <v>255</v>
      </c>
      <c r="U57" s="55">
        <v>216.2</v>
      </c>
      <c r="W57" s="55">
        <v>725.76</v>
      </c>
      <c r="Y57" s="55">
        <v>16490.330000000002</v>
      </c>
      <c r="Z57" s="55">
        <v>337046.05</v>
      </c>
      <c r="AA57" s="55">
        <v>27737.65</v>
      </c>
      <c r="AB57" s="55"/>
      <c r="AC57" s="55"/>
      <c r="AD57" s="55">
        <v>2006.82</v>
      </c>
      <c r="AE57" s="55"/>
      <c r="AF57" s="55"/>
      <c r="AH57" s="59" t="s">
        <v>355</v>
      </c>
      <c r="AK57" s="55">
        <v>3756350.46</v>
      </c>
      <c r="BC57" s="55">
        <v>183293.89</v>
      </c>
    </row>
    <row r="58" spans="2:55" x14ac:dyDescent="0.25">
      <c r="B58" s="59" t="s">
        <v>257</v>
      </c>
      <c r="D58" s="55">
        <v>5497593.9500000002</v>
      </c>
      <c r="E58" s="55">
        <v>115698.79</v>
      </c>
      <c r="F58" s="55">
        <v>3102551.81</v>
      </c>
      <c r="H58" s="59" t="s">
        <v>259</v>
      </c>
      <c r="L58" s="55">
        <v>12617.06</v>
      </c>
      <c r="M58" s="55">
        <v>276549</v>
      </c>
      <c r="O58" s="59" t="s">
        <v>369</v>
      </c>
      <c r="P58" s="55">
        <v>5223.03</v>
      </c>
      <c r="Q58" s="55">
        <v>207318.7</v>
      </c>
      <c r="T58" s="59" t="s">
        <v>257</v>
      </c>
      <c r="U58" s="55">
        <v>2297.15</v>
      </c>
      <c r="W58" s="55">
        <v>2879.34</v>
      </c>
      <c r="Y58" s="55">
        <v>1517030.31</v>
      </c>
      <c r="Z58" s="55">
        <v>834128.18</v>
      </c>
      <c r="AA58" s="55">
        <v>71545.69</v>
      </c>
      <c r="AB58" s="55"/>
      <c r="AC58" s="55"/>
      <c r="AD58" s="55">
        <v>9871.76</v>
      </c>
      <c r="AE58" s="55"/>
      <c r="AF58" s="55"/>
      <c r="AH58" s="59" t="s">
        <v>357</v>
      </c>
      <c r="AZ58" s="55">
        <v>11141.75</v>
      </c>
    </row>
    <row r="59" spans="2:55" x14ac:dyDescent="0.25">
      <c r="B59" s="59" t="s">
        <v>259</v>
      </c>
      <c r="C59" s="55">
        <v>36434.370000000003</v>
      </c>
      <c r="D59" s="55">
        <v>6452378.7199999997</v>
      </c>
      <c r="E59" s="55">
        <v>30867.17</v>
      </c>
      <c r="F59" s="55">
        <v>5450808.3600000003</v>
      </c>
      <c r="H59" s="59" t="s">
        <v>261</v>
      </c>
      <c r="L59" s="55">
        <v>365284.65</v>
      </c>
      <c r="M59" s="55">
        <v>8651744.2799999993</v>
      </c>
      <c r="O59" s="59" t="s">
        <v>379</v>
      </c>
      <c r="P59" s="55">
        <v>442340.37</v>
      </c>
      <c r="Q59" s="55">
        <v>90707.07</v>
      </c>
      <c r="T59" s="59" t="s">
        <v>259</v>
      </c>
      <c r="W59" s="55">
        <v>4345.13</v>
      </c>
      <c r="Y59" s="55">
        <v>148018.17000000001</v>
      </c>
      <c r="Z59" s="55">
        <v>800155.63</v>
      </c>
      <c r="AA59" s="55">
        <v>232637.79</v>
      </c>
      <c r="AB59" s="55"/>
      <c r="AC59" s="55"/>
      <c r="AD59" s="55">
        <v>8698.91</v>
      </c>
      <c r="AE59" s="55"/>
      <c r="AF59" s="55"/>
      <c r="AH59" s="59" t="s">
        <v>359</v>
      </c>
      <c r="AJ59" s="55">
        <v>354454.87</v>
      </c>
      <c r="BC59" s="55">
        <v>11695.03</v>
      </c>
    </row>
    <row r="60" spans="2:55" x14ac:dyDescent="0.25">
      <c r="B60" s="59" t="s">
        <v>261</v>
      </c>
      <c r="C60" s="55">
        <v>2389260.4900000002</v>
      </c>
      <c r="D60" s="55">
        <v>299086638.92000002</v>
      </c>
      <c r="E60" s="55">
        <v>-2171457.31</v>
      </c>
      <c r="F60" s="55">
        <v>243677684.02000001</v>
      </c>
      <c r="H60" s="59" t="s">
        <v>263</v>
      </c>
      <c r="L60" s="55">
        <v>3718.4</v>
      </c>
      <c r="M60" s="55">
        <v>1402097.32</v>
      </c>
      <c r="O60" s="59" t="s">
        <v>1102</v>
      </c>
      <c r="P60" s="55">
        <v>36204.239999999998</v>
      </c>
      <c r="Q60" s="55">
        <v>215015.03</v>
      </c>
      <c r="T60" s="59" t="s">
        <v>261</v>
      </c>
      <c r="U60" s="55">
        <v>41645.699999999997</v>
      </c>
      <c r="W60" s="55">
        <v>207987.34</v>
      </c>
      <c r="Z60" s="55">
        <v>53926975.210000001</v>
      </c>
      <c r="AA60" s="55">
        <v>10485104.67</v>
      </c>
      <c r="AB60" s="55"/>
      <c r="AC60" s="55"/>
      <c r="AD60" s="55">
        <v>88463.88</v>
      </c>
      <c r="AE60" s="55"/>
      <c r="AF60" s="55"/>
      <c r="AH60" s="59" t="s">
        <v>361</v>
      </c>
      <c r="AI60" s="55">
        <v>23327.81</v>
      </c>
      <c r="AK60" s="55">
        <v>20952.689999999999</v>
      </c>
      <c r="AM60" s="55">
        <v>323987</v>
      </c>
      <c r="AQ60" s="55">
        <v>25652.57</v>
      </c>
      <c r="AT60" s="55">
        <v>73414.5</v>
      </c>
      <c r="AZ60" s="55">
        <v>68094.63</v>
      </c>
      <c r="BA60" s="55">
        <v>19361.16</v>
      </c>
      <c r="BC60" s="55">
        <v>14268.26</v>
      </c>
    </row>
    <row r="61" spans="2:55" x14ac:dyDescent="0.25">
      <c r="B61" s="59" t="s">
        <v>263</v>
      </c>
      <c r="C61" s="55">
        <v>641887.84</v>
      </c>
      <c r="D61" s="55">
        <v>33756697.159999996</v>
      </c>
      <c r="E61" s="55">
        <v>92158.23</v>
      </c>
      <c r="F61" s="55">
        <v>26844613.809999999</v>
      </c>
      <c r="H61" s="59" t="s">
        <v>267</v>
      </c>
      <c r="L61" s="55">
        <v>30470.66</v>
      </c>
      <c r="M61" s="55">
        <v>73046.880000000005</v>
      </c>
      <c r="O61" s="59" t="s">
        <v>385</v>
      </c>
      <c r="P61" s="55">
        <v>13.01</v>
      </c>
      <c r="Q61" s="55">
        <v>5464.91</v>
      </c>
      <c r="T61" s="59" t="s">
        <v>263</v>
      </c>
      <c r="U61" s="55">
        <v>7617.49</v>
      </c>
      <c r="W61" s="55">
        <v>24867.86</v>
      </c>
      <c r="Y61" s="55">
        <v>196606.2</v>
      </c>
      <c r="Z61" s="55">
        <v>6322833.3499999996</v>
      </c>
      <c r="AA61" s="55">
        <v>1223707.71</v>
      </c>
      <c r="AB61" s="55"/>
      <c r="AC61" s="55"/>
      <c r="AD61" s="55">
        <v>53746.03</v>
      </c>
      <c r="AE61" s="55"/>
      <c r="AF61" s="55"/>
      <c r="AH61" s="59" t="s">
        <v>365</v>
      </c>
      <c r="AP61" s="55">
        <v>22834.91</v>
      </c>
      <c r="AZ61" s="55">
        <v>81126.990000000005</v>
      </c>
      <c r="BB61" s="55">
        <v>42827</v>
      </c>
      <c r="BC61" s="55">
        <v>389808.99</v>
      </c>
    </row>
    <row r="62" spans="2:55" x14ac:dyDescent="0.25">
      <c r="B62" s="59" t="s">
        <v>265</v>
      </c>
      <c r="D62" s="55">
        <v>450127.22</v>
      </c>
      <c r="F62" s="55">
        <v>391226.06</v>
      </c>
      <c r="H62" s="59" t="s">
        <v>269</v>
      </c>
      <c r="M62" s="55">
        <v>221768.1</v>
      </c>
      <c r="O62" s="59" t="s">
        <v>387</v>
      </c>
      <c r="P62" s="55">
        <v>4032.21</v>
      </c>
      <c r="Q62" s="55">
        <v>37062.47</v>
      </c>
      <c r="T62" s="59" t="s">
        <v>265</v>
      </c>
      <c r="Z62" s="55">
        <v>58901.16</v>
      </c>
      <c r="AA62" s="55"/>
      <c r="AB62" s="55"/>
      <c r="AC62" s="55"/>
      <c r="AD62" s="55"/>
      <c r="AE62" s="55"/>
      <c r="AF62" s="55"/>
      <c r="AH62" s="59" t="s">
        <v>367</v>
      </c>
      <c r="BC62" s="55">
        <v>41209.03</v>
      </c>
    </row>
    <row r="63" spans="2:55" x14ac:dyDescent="0.25">
      <c r="B63" s="59" t="s">
        <v>267</v>
      </c>
      <c r="C63" s="55">
        <v>22178.92</v>
      </c>
      <c r="D63" s="55">
        <v>2450379.54</v>
      </c>
      <c r="E63" s="55">
        <v>32660.39</v>
      </c>
      <c r="F63" s="55">
        <v>2281425.46</v>
      </c>
      <c r="H63" s="59" t="s">
        <v>271</v>
      </c>
      <c r="K63" s="55">
        <v>990641.06</v>
      </c>
      <c r="L63" s="55">
        <v>158185.69</v>
      </c>
      <c r="M63" s="55">
        <v>2029287.54</v>
      </c>
      <c r="O63" s="59" t="s">
        <v>389</v>
      </c>
      <c r="P63" s="55">
        <v>1209.55</v>
      </c>
      <c r="Q63" s="55">
        <v>74911.73</v>
      </c>
      <c r="T63" s="59" t="s">
        <v>267</v>
      </c>
      <c r="U63" s="55">
        <v>2006.59</v>
      </c>
      <c r="W63" s="55">
        <v>656.41</v>
      </c>
      <c r="Y63" s="55">
        <v>45.62</v>
      </c>
      <c r="Z63" s="55">
        <v>113595.88</v>
      </c>
      <c r="AA63" s="55">
        <v>31134.41</v>
      </c>
      <c r="AB63" s="55"/>
      <c r="AC63" s="55"/>
      <c r="AD63" s="55">
        <v>6589.08</v>
      </c>
      <c r="AE63" s="55"/>
      <c r="AF63" s="55"/>
      <c r="AH63" s="59" t="s">
        <v>369</v>
      </c>
      <c r="AZ63" s="55">
        <v>192086.68</v>
      </c>
      <c r="BC63" s="55">
        <v>159019.26</v>
      </c>
    </row>
    <row r="64" spans="2:55" x14ac:dyDescent="0.25">
      <c r="B64" s="59" t="s">
        <v>269</v>
      </c>
      <c r="C64" s="55">
        <v>11405.34</v>
      </c>
      <c r="D64" s="55">
        <v>5868868.6200000001</v>
      </c>
      <c r="E64" s="55">
        <v>-1193.98</v>
      </c>
      <c r="F64" s="55">
        <v>5169281.2699999996</v>
      </c>
      <c r="H64" s="59" t="s">
        <v>273</v>
      </c>
      <c r="M64" s="55">
        <v>1877545.38</v>
      </c>
      <c r="O64" s="59" t="s">
        <v>391</v>
      </c>
      <c r="P64" s="55">
        <v>3998.88</v>
      </c>
      <c r="Q64" s="55">
        <v>120777.71</v>
      </c>
      <c r="T64" s="59" t="s">
        <v>269</v>
      </c>
      <c r="U64" s="55">
        <v>4090.21</v>
      </c>
      <c r="W64" s="55">
        <v>3878.94</v>
      </c>
      <c r="Y64" s="55">
        <v>39126.6</v>
      </c>
      <c r="Z64" s="55">
        <v>652196.56999999995</v>
      </c>
      <c r="AA64" s="55">
        <v>198446.88</v>
      </c>
      <c r="AB64" s="55"/>
      <c r="AC64" s="55"/>
      <c r="AD64" s="55">
        <v>16546.05</v>
      </c>
      <c r="AE64" s="55"/>
      <c r="AF64" s="55"/>
      <c r="AH64" s="59" t="s">
        <v>371</v>
      </c>
      <c r="AJ64" s="55">
        <v>38491.06</v>
      </c>
      <c r="AK64" s="55">
        <v>42730.53</v>
      </c>
    </row>
    <row r="65" spans="2:55" x14ac:dyDescent="0.25">
      <c r="B65" s="59" t="s">
        <v>271</v>
      </c>
      <c r="C65" s="55">
        <v>103487.62</v>
      </c>
      <c r="D65" s="55">
        <v>45084111.549999997</v>
      </c>
      <c r="E65" s="55">
        <v>-119517.24</v>
      </c>
      <c r="F65" s="55">
        <v>34864704.950000003</v>
      </c>
      <c r="H65" s="59" t="s">
        <v>275</v>
      </c>
      <c r="M65" s="55">
        <v>576629.96</v>
      </c>
      <c r="O65" s="59" t="s">
        <v>393</v>
      </c>
      <c r="P65" s="55">
        <v>6233.98</v>
      </c>
      <c r="Q65" s="55">
        <v>126991.11</v>
      </c>
      <c r="T65" s="59" t="s">
        <v>271</v>
      </c>
      <c r="U65" s="55">
        <v>5891.75</v>
      </c>
      <c r="W65" s="55">
        <v>36834.44</v>
      </c>
      <c r="Y65" s="55">
        <v>497123.83</v>
      </c>
      <c r="Z65" s="55">
        <v>8514657.8699999992</v>
      </c>
      <c r="AA65" s="55">
        <v>2020318.79</v>
      </c>
      <c r="AB65" s="55"/>
      <c r="AC65" s="55"/>
      <c r="AD65" s="55">
        <v>85759.8</v>
      </c>
      <c r="AE65" s="55"/>
      <c r="AF65" s="55"/>
      <c r="AH65" s="59" t="s">
        <v>375</v>
      </c>
      <c r="AJ65" s="55">
        <v>5908</v>
      </c>
      <c r="AK65" s="55">
        <v>134471.29</v>
      </c>
    </row>
    <row r="66" spans="2:55" x14ac:dyDescent="0.25">
      <c r="B66" s="59" t="s">
        <v>273</v>
      </c>
      <c r="C66" s="55">
        <v>312211.98</v>
      </c>
      <c r="D66" s="55">
        <v>53116974.549999997</v>
      </c>
      <c r="E66" s="55">
        <v>-290300.93</v>
      </c>
      <c r="F66" s="55">
        <v>44071332.5</v>
      </c>
      <c r="H66" s="59" t="s">
        <v>277</v>
      </c>
      <c r="K66" s="55">
        <v>43734.66</v>
      </c>
      <c r="M66" s="55">
        <v>183277.87</v>
      </c>
      <c r="O66" s="59" t="s">
        <v>395</v>
      </c>
      <c r="P66" s="55">
        <v>88599.57</v>
      </c>
      <c r="Q66" s="55">
        <v>3782.81</v>
      </c>
      <c r="T66" s="59" t="s">
        <v>273</v>
      </c>
      <c r="U66" s="55">
        <v>8886.2000000000007</v>
      </c>
      <c r="W66" s="55">
        <v>39034.720000000001</v>
      </c>
      <c r="Y66" s="55">
        <v>71.11</v>
      </c>
      <c r="Z66" s="55">
        <v>8967988.9700000007</v>
      </c>
      <c r="AA66" s="55">
        <v>1976031.94</v>
      </c>
      <c r="AB66" s="55"/>
      <c r="AC66" s="55"/>
      <c r="AD66" s="55">
        <v>143893.45000000001</v>
      </c>
      <c r="AE66" s="55"/>
      <c r="AF66" s="55"/>
      <c r="AH66" s="59" t="s">
        <v>1102</v>
      </c>
      <c r="AM66" s="55">
        <v>30828</v>
      </c>
      <c r="AZ66" s="55">
        <v>61852.9</v>
      </c>
    </row>
    <row r="67" spans="2:55" x14ac:dyDescent="0.25">
      <c r="B67" s="59" t="s">
        <v>275</v>
      </c>
      <c r="C67" s="55">
        <v>1144884.1200000001</v>
      </c>
      <c r="D67" s="55">
        <v>15723176.189999999</v>
      </c>
      <c r="E67" s="55">
        <v>14555.96</v>
      </c>
      <c r="F67" s="55">
        <v>11987190.689999999</v>
      </c>
      <c r="H67" s="59" t="s">
        <v>279</v>
      </c>
      <c r="K67" s="55">
        <v>18862.77</v>
      </c>
      <c r="L67" s="55">
        <v>9873</v>
      </c>
      <c r="M67" s="55">
        <v>452698.62</v>
      </c>
      <c r="O67" s="59" t="s">
        <v>401</v>
      </c>
      <c r="P67" s="55">
        <v>163.5</v>
      </c>
      <c r="Q67" s="55">
        <v>4512.5</v>
      </c>
      <c r="T67" s="59" t="s">
        <v>275</v>
      </c>
      <c r="U67" s="55">
        <v>6507.46</v>
      </c>
      <c r="W67" s="55">
        <v>9043.52</v>
      </c>
      <c r="Y67" s="55">
        <v>991.81</v>
      </c>
      <c r="Z67" s="55">
        <v>3556192.82</v>
      </c>
      <c r="AA67" s="55">
        <v>546523.02</v>
      </c>
      <c r="AB67" s="55"/>
      <c r="AC67" s="55"/>
      <c r="AD67" s="55"/>
      <c r="AE67" s="55"/>
      <c r="AF67" s="55"/>
      <c r="AH67" s="59" t="s">
        <v>385</v>
      </c>
      <c r="BC67" s="55">
        <v>16132.62</v>
      </c>
    </row>
    <row r="68" spans="2:55" x14ac:dyDescent="0.25">
      <c r="B68" s="59" t="s">
        <v>277</v>
      </c>
      <c r="D68" s="55">
        <v>3922934.44</v>
      </c>
      <c r="E68" s="55">
        <v>16166.07</v>
      </c>
      <c r="F68" s="55">
        <v>3379741.75</v>
      </c>
      <c r="H68" s="59" t="s">
        <v>281</v>
      </c>
      <c r="M68" s="55">
        <v>881310.04</v>
      </c>
      <c r="O68" s="59" t="s">
        <v>405</v>
      </c>
      <c r="P68" s="55">
        <v>2317.8000000000002</v>
      </c>
      <c r="Q68" s="55">
        <v>21942.6</v>
      </c>
      <c r="T68" s="59" t="s">
        <v>277</v>
      </c>
      <c r="U68" s="55">
        <v>3969.3</v>
      </c>
      <c r="W68" s="55">
        <v>2777</v>
      </c>
      <c r="Y68" s="55">
        <v>4.8</v>
      </c>
      <c r="Z68" s="55">
        <v>492706.93</v>
      </c>
      <c r="AA68" s="55">
        <v>150607.75</v>
      </c>
      <c r="AB68" s="55"/>
      <c r="AC68" s="55"/>
      <c r="AD68" s="55">
        <v>9757.75</v>
      </c>
      <c r="AE68" s="55"/>
      <c r="AF68" s="55"/>
      <c r="AH68" s="59" t="s">
        <v>387</v>
      </c>
      <c r="AO68" s="55">
        <v>15810.45</v>
      </c>
      <c r="BC68" s="55">
        <v>12821.76</v>
      </c>
    </row>
    <row r="69" spans="2:55" x14ac:dyDescent="0.25">
      <c r="B69" s="59" t="s">
        <v>279</v>
      </c>
      <c r="C69" s="55">
        <v>501192.12</v>
      </c>
      <c r="D69" s="55">
        <v>10383501.630000001</v>
      </c>
      <c r="E69" s="55">
        <v>2258.83</v>
      </c>
      <c r="F69" s="55">
        <v>8615048.9399999995</v>
      </c>
      <c r="H69" s="59" t="s">
        <v>283</v>
      </c>
      <c r="J69" s="55">
        <v>275166.17</v>
      </c>
      <c r="M69" s="55">
        <v>4937236.97</v>
      </c>
      <c r="O69" s="59" t="s">
        <v>415</v>
      </c>
      <c r="Q69" s="55">
        <v>1754.14</v>
      </c>
      <c r="T69" s="59" t="s">
        <v>279</v>
      </c>
      <c r="U69" s="55">
        <v>757</v>
      </c>
      <c r="W69" s="55">
        <v>8900.58</v>
      </c>
      <c r="Y69" s="55">
        <v>12.59</v>
      </c>
      <c r="Z69" s="55">
        <v>1643167.15</v>
      </c>
      <c r="AA69" s="55">
        <v>428194.82</v>
      </c>
      <c r="AB69" s="55"/>
      <c r="AC69" s="55"/>
      <c r="AD69" s="55">
        <v>12587.39</v>
      </c>
      <c r="AE69" s="55"/>
      <c r="AF69" s="55"/>
      <c r="AH69" s="59" t="s">
        <v>391</v>
      </c>
      <c r="AJ69" s="55">
        <v>851766.96</v>
      </c>
      <c r="BC69" s="55">
        <v>98368.4</v>
      </c>
    </row>
    <row r="70" spans="2:55" x14ac:dyDescent="0.25">
      <c r="B70" s="59" t="s">
        <v>281</v>
      </c>
      <c r="C70" s="55">
        <v>249175.48</v>
      </c>
      <c r="D70" s="55">
        <v>27401573.420000002</v>
      </c>
      <c r="E70" s="55">
        <v>-209183.39</v>
      </c>
      <c r="F70" s="55">
        <v>24018971.739999998</v>
      </c>
      <c r="H70" s="59" t="s">
        <v>285</v>
      </c>
      <c r="K70" s="55">
        <v>696107.93</v>
      </c>
      <c r="L70" s="55">
        <v>14416.39</v>
      </c>
      <c r="M70" s="55">
        <v>1358961.15</v>
      </c>
      <c r="O70" s="59" t="s">
        <v>417</v>
      </c>
      <c r="Q70" s="55">
        <v>17368.919999999998</v>
      </c>
      <c r="T70" s="59" t="s">
        <v>281</v>
      </c>
      <c r="U70" s="55">
        <v>3579.2</v>
      </c>
      <c r="W70" s="55">
        <v>20667.98</v>
      </c>
      <c r="Y70" s="55">
        <v>1304.6099999999999</v>
      </c>
      <c r="Z70" s="55">
        <v>3298699.8</v>
      </c>
      <c r="AA70" s="55">
        <v>1021389.01</v>
      </c>
      <c r="AB70" s="55"/>
      <c r="AC70" s="55"/>
      <c r="AD70" s="55">
        <v>44857.24</v>
      </c>
      <c r="AE70" s="55"/>
      <c r="AF70" s="55"/>
      <c r="AH70" s="59" t="s">
        <v>409</v>
      </c>
      <c r="AZ70" s="55">
        <v>10031.76</v>
      </c>
    </row>
    <row r="71" spans="2:55" x14ac:dyDescent="0.25">
      <c r="B71" s="59" t="s">
        <v>283</v>
      </c>
      <c r="C71" s="55">
        <v>171487.79</v>
      </c>
      <c r="D71" s="55">
        <v>134704194.94</v>
      </c>
      <c r="E71" s="55">
        <v>-202900.18</v>
      </c>
      <c r="F71" s="55">
        <v>119183611.48999999</v>
      </c>
      <c r="H71" s="59" t="s">
        <v>287</v>
      </c>
      <c r="M71" s="55">
        <v>138456.54999999999</v>
      </c>
      <c r="O71" s="59" t="s">
        <v>419</v>
      </c>
      <c r="Q71" s="55">
        <v>11060</v>
      </c>
      <c r="T71" s="59" t="s">
        <v>283</v>
      </c>
      <c r="U71" s="55">
        <v>51073.9</v>
      </c>
      <c r="W71" s="55">
        <v>97869.97</v>
      </c>
      <c r="Y71" s="55">
        <v>283.01</v>
      </c>
      <c r="Z71" s="55">
        <v>14909545.48</v>
      </c>
      <c r="AA71" s="55">
        <v>4723658.38</v>
      </c>
      <c r="AB71" s="55"/>
      <c r="AC71" s="55"/>
      <c r="AD71" s="55">
        <v>267534.90000000002</v>
      </c>
      <c r="AE71" s="55"/>
      <c r="AF71" s="55"/>
      <c r="AH71" s="59" t="s">
        <v>417</v>
      </c>
      <c r="AK71" s="55">
        <v>8676.76</v>
      </c>
    </row>
    <row r="72" spans="2:55" x14ac:dyDescent="0.25">
      <c r="B72" s="59" t="s">
        <v>285</v>
      </c>
      <c r="C72" s="55">
        <v>2286537.6800000002</v>
      </c>
      <c r="D72" s="55">
        <v>40089317.649999999</v>
      </c>
      <c r="E72" s="55">
        <v>-162830.48000000001</v>
      </c>
      <c r="F72" s="55">
        <v>33839981.810000002</v>
      </c>
      <c r="H72" s="59" t="s">
        <v>289</v>
      </c>
      <c r="L72" s="55">
        <v>5078.9799999999996</v>
      </c>
      <c r="M72" s="55">
        <v>440127.58</v>
      </c>
      <c r="O72" s="59" t="s">
        <v>421</v>
      </c>
      <c r="Q72" s="55">
        <v>10998.52</v>
      </c>
      <c r="T72" s="59" t="s">
        <v>285</v>
      </c>
      <c r="U72" s="55">
        <v>3749</v>
      </c>
      <c r="W72" s="55">
        <v>28718.11</v>
      </c>
      <c r="Y72" s="55">
        <v>59.81</v>
      </c>
      <c r="Z72" s="55">
        <v>4362452.18</v>
      </c>
      <c r="AA72" s="55">
        <v>1389517.82</v>
      </c>
      <c r="AB72" s="55"/>
      <c r="AC72" s="55"/>
      <c r="AD72" s="55">
        <v>99806.7</v>
      </c>
      <c r="AE72" s="55"/>
      <c r="AF72" s="55"/>
      <c r="AH72" s="59" t="s">
        <v>423</v>
      </c>
      <c r="AK72" s="55">
        <v>50046</v>
      </c>
    </row>
    <row r="73" spans="2:55" x14ac:dyDescent="0.25">
      <c r="B73" s="59" t="s">
        <v>287</v>
      </c>
      <c r="D73" s="55">
        <v>3252334.88</v>
      </c>
      <c r="E73" s="55">
        <v>43594.61</v>
      </c>
      <c r="F73" s="55">
        <v>2815918.99</v>
      </c>
      <c r="H73" s="59" t="s">
        <v>291</v>
      </c>
      <c r="K73" s="55">
        <v>2147866.4300000002</v>
      </c>
      <c r="M73" s="55">
        <v>2563823.64</v>
      </c>
      <c r="O73" s="59" t="s">
        <v>423</v>
      </c>
      <c r="Q73" s="55">
        <v>1878.11</v>
      </c>
      <c r="T73" s="59" t="s">
        <v>287</v>
      </c>
      <c r="U73" s="55">
        <v>8046.99</v>
      </c>
      <c r="W73" s="55">
        <v>1505.98</v>
      </c>
      <c r="Y73" s="55">
        <v>3.13</v>
      </c>
      <c r="Z73" s="55">
        <v>426859.79</v>
      </c>
      <c r="AA73" s="55">
        <v>78150.59</v>
      </c>
      <c r="AB73" s="55"/>
      <c r="AC73" s="55"/>
      <c r="AD73" s="55">
        <v>7158.38</v>
      </c>
      <c r="AE73" s="55"/>
      <c r="AF73" s="55"/>
      <c r="AH73" s="59" t="s">
        <v>425</v>
      </c>
      <c r="AJ73" s="55">
        <v>34616.69</v>
      </c>
    </row>
    <row r="74" spans="2:55" x14ac:dyDescent="0.25">
      <c r="B74" s="59" t="s">
        <v>289</v>
      </c>
      <c r="C74" s="55">
        <v>47208.33</v>
      </c>
      <c r="D74" s="55">
        <v>12443139.77</v>
      </c>
      <c r="E74" s="55">
        <v>-301.18</v>
      </c>
      <c r="F74" s="55">
        <v>9488896.4600000009</v>
      </c>
      <c r="H74" s="59" t="s">
        <v>293</v>
      </c>
      <c r="K74" s="55">
        <v>156983.92000000001</v>
      </c>
      <c r="L74" s="55">
        <v>404290.32</v>
      </c>
      <c r="M74" s="55">
        <v>997304.21</v>
      </c>
      <c r="O74" s="59" t="s">
        <v>433</v>
      </c>
      <c r="Q74" s="55">
        <v>6561.42</v>
      </c>
      <c r="T74" s="59" t="s">
        <v>289</v>
      </c>
      <c r="U74" s="55">
        <v>3508.65</v>
      </c>
      <c r="W74" s="55">
        <v>8816.3700000000008</v>
      </c>
      <c r="Y74" s="55">
        <v>600873.35</v>
      </c>
      <c r="Z74" s="55">
        <v>2268666.46</v>
      </c>
      <c r="AA74" s="55">
        <v>411097.28</v>
      </c>
      <c r="AB74" s="55"/>
      <c r="AC74" s="55"/>
      <c r="AD74" s="55">
        <v>17006.46</v>
      </c>
      <c r="AE74" s="55"/>
      <c r="AF74" s="55"/>
      <c r="AH74" s="59" t="s">
        <v>427</v>
      </c>
      <c r="AJ74" s="55">
        <v>13065.55</v>
      </c>
    </row>
    <row r="75" spans="2:55" x14ac:dyDescent="0.25">
      <c r="B75" s="59" t="s">
        <v>291</v>
      </c>
      <c r="C75" s="55">
        <v>658845.82999999996</v>
      </c>
      <c r="D75" s="55">
        <v>58341284.009999998</v>
      </c>
      <c r="E75" s="55">
        <v>190909.79</v>
      </c>
      <c r="F75" s="55">
        <v>42650086.149999999</v>
      </c>
      <c r="H75" s="59" t="s">
        <v>295</v>
      </c>
      <c r="K75" s="55">
        <v>105815.84</v>
      </c>
      <c r="L75" s="55">
        <v>20387.759999999998</v>
      </c>
      <c r="M75" s="55">
        <v>470292.52</v>
      </c>
      <c r="O75" s="59" t="s">
        <v>435</v>
      </c>
      <c r="P75" s="55">
        <v>2052</v>
      </c>
      <c r="Q75" s="55">
        <v>6892</v>
      </c>
      <c r="T75" s="59" t="s">
        <v>291</v>
      </c>
      <c r="U75" s="55">
        <v>6476.54</v>
      </c>
      <c r="W75" s="55">
        <v>42951.4</v>
      </c>
      <c r="Y75" s="55">
        <v>46036.97</v>
      </c>
      <c r="Z75" s="55">
        <v>12839387.949999999</v>
      </c>
      <c r="AA75" s="55">
        <v>2167820.6</v>
      </c>
      <c r="AB75" s="55"/>
      <c r="AC75" s="55"/>
      <c r="AD75" s="55">
        <v>154801.31</v>
      </c>
      <c r="AE75" s="55">
        <v>864</v>
      </c>
      <c r="AF75" s="55"/>
      <c r="AH75" s="59" t="s">
        <v>429</v>
      </c>
      <c r="AJ75" s="55">
        <v>6173.47</v>
      </c>
    </row>
    <row r="76" spans="2:55" x14ac:dyDescent="0.25">
      <c r="B76" s="59" t="s">
        <v>293</v>
      </c>
      <c r="C76" s="55">
        <v>184769.75</v>
      </c>
      <c r="D76" s="55">
        <v>27907342.809999999</v>
      </c>
      <c r="E76" s="55">
        <v>-184336.65</v>
      </c>
      <c r="F76" s="55">
        <v>22975127.800000001</v>
      </c>
      <c r="H76" s="59" t="s">
        <v>297</v>
      </c>
      <c r="K76" s="55">
        <v>149457.98000000001</v>
      </c>
      <c r="M76" s="55">
        <v>182990.4</v>
      </c>
      <c r="O76" s="59" t="s">
        <v>437</v>
      </c>
      <c r="Q76" s="55">
        <v>7041.11</v>
      </c>
      <c r="T76" s="59" t="s">
        <v>293</v>
      </c>
      <c r="U76" s="55">
        <v>6745.28</v>
      </c>
      <c r="W76" s="55">
        <v>21104.39</v>
      </c>
      <c r="Y76" s="55">
        <v>23134.07</v>
      </c>
      <c r="Z76" s="55">
        <v>4319523.93</v>
      </c>
      <c r="AA76" s="55">
        <v>1063300.77</v>
      </c>
      <c r="AB76" s="55"/>
      <c r="AC76" s="55"/>
      <c r="AD76" s="55">
        <v>90490.42</v>
      </c>
      <c r="AE76" s="55"/>
      <c r="AF76" s="55"/>
      <c r="AH76" s="59" t="s">
        <v>433</v>
      </c>
      <c r="AJ76" s="55">
        <v>6672.82</v>
      </c>
    </row>
    <row r="77" spans="2:55" x14ac:dyDescent="0.25">
      <c r="B77" s="59" t="s">
        <v>295</v>
      </c>
      <c r="C77" s="55">
        <v>77195.12</v>
      </c>
      <c r="D77" s="55">
        <v>14109787.060000001</v>
      </c>
      <c r="E77" s="55">
        <v>122667.81</v>
      </c>
      <c r="F77" s="55">
        <v>11303393.15</v>
      </c>
      <c r="H77" s="59" t="s">
        <v>299</v>
      </c>
      <c r="M77" s="55">
        <v>539006.21</v>
      </c>
      <c r="O77" s="59" t="s">
        <v>441</v>
      </c>
      <c r="Q77" s="55">
        <v>66434.149999999994</v>
      </c>
      <c r="T77" s="59" t="s">
        <v>295</v>
      </c>
      <c r="U77" s="55">
        <v>3414.5</v>
      </c>
      <c r="W77" s="55">
        <v>6703.14</v>
      </c>
      <c r="Y77" s="55">
        <v>199369.87</v>
      </c>
      <c r="Z77" s="55">
        <v>2393507.6800000002</v>
      </c>
      <c r="AA77" s="55">
        <v>309364.43</v>
      </c>
      <c r="AB77" s="55"/>
      <c r="AC77" s="55"/>
      <c r="AD77" s="55">
        <v>28142.639999999999</v>
      </c>
      <c r="AE77" s="55"/>
      <c r="AF77" s="55"/>
      <c r="AH77" s="59" t="s">
        <v>439</v>
      </c>
      <c r="AK77" s="55">
        <v>43840</v>
      </c>
      <c r="AZ77" s="55">
        <v>5000</v>
      </c>
      <c r="BC77" s="55">
        <v>16429.75</v>
      </c>
    </row>
    <row r="78" spans="2:55" x14ac:dyDescent="0.25">
      <c r="B78" s="59" t="s">
        <v>297</v>
      </c>
      <c r="D78" s="55">
        <v>5373204.54</v>
      </c>
      <c r="E78" s="55">
        <v>32963.089999999997</v>
      </c>
      <c r="F78" s="55">
        <v>4392821.1100000003</v>
      </c>
      <c r="H78" s="59" t="s">
        <v>301</v>
      </c>
      <c r="K78" s="55">
        <v>60165.08</v>
      </c>
      <c r="L78" s="55">
        <v>376958.43</v>
      </c>
      <c r="M78" s="55">
        <v>934316.39</v>
      </c>
      <c r="O78" s="59" t="s">
        <v>445</v>
      </c>
      <c r="P78" s="55">
        <v>202.54</v>
      </c>
      <c r="Q78" s="55">
        <v>20276.47</v>
      </c>
      <c r="T78" s="59" t="s">
        <v>297</v>
      </c>
      <c r="U78" s="55">
        <v>176</v>
      </c>
      <c r="W78" s="55">
        <v>1908.16</v>
      </c>
      <c r="Y78" s="55">
        <v>4516.5600000000004</v>
      </c>
      <c r="Z78" s="55">
        <v>824324.73</v>
      </c>
      <c r="AA78" s="55">
        <v>142273.71</v>
      </c>
      <c r="AB78" s="55"/>
      <c r="AC78" s="55"/>
      <c r="AD78" s="55">
        <v>5669.44</v>
      </c>
      <c r="AE78" s="55"/>
      <c r="AF78" s="55"/>
      <c r="AH78" s="59" t="s">
        <v>441</v>
      </c>
      <c r="AJ78" s="55">
        <v>2650</v>
      </c>
      <c r="BC78" s="55">
        <v>6214.37</v>
      </c>
    </row>
    <row r="79" spans="2:55" x14ac:dyDescent="0.25">
      <c r="B79" s="59" t="s">
        <v>299</v>
      </c>
      <c r="C79" s="55">
        <v>609052.24</v>
      </c>
      <c r="D79" s="55">
        <v>22034853.449999999</v>
      </c>
      <c r="E79" s="55">
        <v>-30661.66</v>
      </c>
      <c r="F79" s="55">
        <v>18494754.02</v>
      </c>
      <c r="H79" s="59" t="s">
        <v>303</v>
      </c>
      <c r="M79" s="55">
        <v>260614.73</v>
      </c>
      <c r="O79" s="59" t="s">
        <v>449</v>
      </c>
      <c r="Q79" s="55">
        <v>13463.42</v>
      </c>
      <c r="T79" s="59" t="s">
        <v>299</v>
      </c>
      <c r="U79" s="55">
        <v>13331.94</v>
      </c>
      <c r="W79" s="55">
        <v>9856.49</v>
      </c>
      <c r="Y79" s="55">
        <v>20140.55</v>
      </c>
      <c r="Z79" s="55">
        <v>2918379.87</v>
      </c>
      <c r="AA79" s="55">
        <v>511057.76</v>
      </c>
      <c r="AB79" s="55"/>
      <c r="AC79" s="55"/>
      <c r="AD79" s="55">
        <v>35421.68</v>
      </c>
      <c r="AE79" s="55"/>
      <c r="AF79" s="55"/>
      <c r="AH79" s="59" t="s">
        <v>447</v>
      </c>
      <c r="BC79" s="55">
        <v>27529.200000000001</v>
      </c>
    </row>
    <row r="80" spans="2:55" x14ac:dyDescent="0.25">
      <c r="B80" s="59" t="s">
        <v>301</v>
      </c>
      <c r="C80" s="55">
        <v>188370.67</v>
      </c>
      <c r="D80" s="55">
        <v>25818686.75</v>
      </c>
      <c r="E80" s="55">
        <v>-23606.89</v>
      </c>
      <c r="F80" s="55">
        <v>21811271.02</v>
      </c>
      <c r="H80" s="59" t="s">
        <v>305</v>
      </c>
      <c r="K80" s="55">
        <v>133216.19</v>
      </c>
      <c r="M80" s="55">
        <v>256566.41</v>
      </c>
      <c r="O80" s="59" t="s">
        <v>451</v>
      </c>
      <c r="P80" s="55">
        <v>8683.98</v>
      </c>
      <c r="Q80" s="55">
        <v>49783.72</v>
      </c>
      <c r="T80" s="59" t="s">
        <v>301</v>
      </c>
      <c r="W80" s="55">
        <v>20530.73</v>
      </c>
      <c r="Y80" s="55">
        <v>22049.27</v>
      </c>
      <c r="Z80" s="55">
        <v>3349978.99</v>
      </c>
      <c r="AA80" s="55">
        <v>882457</v>
      </c>
      <c r="AB80" s="55"/>
      <c r="AC80" s="55"/>
      <c r="AD80" s="55">
        <v>36455.65</v>
      </c>
      <c r="AE80" s="55">
        <v>18479.900000000001</v>
      </c>
      <c r="AF80" s="55"/>
      <c r="AH80" s="59" t="s">
        <v>451</v>
      </c>
      <c r="AJ80" s="55">
        <v>311895.95</v>
      </c>
      <c r="AK80" s="55">
        <v>536846.69999999995</v>
      </c>
      <c r="AM80" s="55">
        <v>514166.4</v>
      </c>
      <c r="AO80" s="55">
        <v>43665</v>
      </c>
      <c r="AU80" s="55">
        <v>19474.12</v>
      </c>
      <c r="AX80" s="55">
        <v>12713.5</v>
      </c>
      <c r="BC80" s="55">
        <v>19194.97</v>
      </c>
    </row>
    <row r="81" spans="2:55" x14ac:dyDescent="0.25">
      <c r="B81" s="59" t="s">
        <v>303</v>
      </c>
      <c r="C81" s="55">
        <v>48814.07</v>
      </c>
      <c r="D81" s="55">
        <v>5569376</v>
      </c>
      <c r="E81" s="55">
        <v>187126.73</v>
      </c>
      <c r="F81" s="55">
        <v>3169287.06</v>
      </c>
      <c r="H81" s="59" t="s">
        <v>307</v>
      </c>
      <c r="K81" s="55">
        <v>16776.64</v>
      </c>
      <c r="M81" s="55">
        <v>145051.63</v>
      </c>
      <c r="O81" s="59" t="s">
        <v>479</v>
      </c>
      <c r="P81" s="55">
        <v>2563.4299999999998</v>
      </c>
      <c r="Q81" s="55">
        <v>9747.34</v>
      </c>
      <c r="T81" s="59" t="s">
        <v>303</v>
      </c>
      <c r="U81" s="55">
        <v>1904</v>
      </c>
      <c r="W81" s="55">
        <v>2758.25</v>
      </c>
      <c r="Y81" s="55">
        <v>1362498.66</v>
      </c>
      <c r="Z81" s="55">
        <v>984113.96</v>
      </c>
      <c r="AA81" s="55">
        <v>59892.87</v>
      </c>
      <c r="AB81" s="55"/>
      <c r="AC81" s="55"/>
      <c r="AD81" s="55">
        <v>8932.8799999999992</v>
      </c>
      <c r="AE81" s="55"/>
      <c r="AF81" s="55"/>
      <c r="AH81" s="59" t="s">
        <v>453</v>
      </c>
      <c r="AQ81" s="55">
        <v>6190</v>
      </c>
    </row>
    <row r="82" spans="2:55" x14ac:dyDescent="0.25">
      <c r="B82" s="59" t="s">
        <v>305</v>
      </c>
      <c r="C82" s="55">
        <v>116672.34</v>
      </c>
      <c r="D82" s="55">
        <v>4081293.14</v>
      </c>
      <c r="E82" s="55">
        <v>51058.77</v>
      </c>
      <c r="F82" s="55">
        <v>3140830.67</v>
      </c>
      <c r="H82" s="59" t="s">
        <v>309</v>
      </c>
      <c r="M82" s="55">
        <v>49427.92</v>
      </c>
      <c r="O82" s="59" t="s">
        <v>481</v>
      </c>
      <c r="P82" s="55">
        <v>42.34</v>
      </c>
      <c r="T82" s="59" t="s">
        <v>305</v>
      </c>
      <c r="U82" s="55">
        <v>747.75</v>
      </c>
      <c r="W82" s="55">
        <v>3121.27</v>
      </c>
      <c r="Y82" s="55">
        <v>84843.16</v>
      </c>
      <c r="Z82" s="55">
        <v>667620.69999999995</v>
      </c>
      <c r="AA82" s="55">
        <v>193530.91</v>
      </c>
      <c r="AB82" s="55"/>
      <c r="AC82" s="55"/>
      <c r="AD82" s="55">
        <v>8107.71</v>
      </c>
      <c r="AE82" s="55"/>
      <c r="AF82" s="55"/>
      <c r="AH82" s="59" t="s">
        <v>455</v>
      </c>
      <c r="AK82" s="55">
        <v>18133.2</v>
      </c>
    </row>
    <row r="83" spans="2:55" x14ac:dyDescent="0.25">
      <c r="B83" s="59" t="s">
        <v>307</v>
      </c>
      <c r="D83" s="55">
        <v>3090626.47</v>
      </c>
      <c r="E83" s="55">
        <v>36830.080000000002</v>
      </c>
      <c r="F83" s="55">
        <v>2656017.87</v>
      </c>
      <c r="H83" s="59" t="s">
        <v>311</v>
      </c>
      <c r="M83" s="55">
        <v>169068.34</v>
      </c>
      <c r="O83" s="59" t="s">
        <v>483</v>
      </c>
      <c r="P83" s="55">
        <v>358.37</v>
      </c>
      <c r="Q83" s="55">
        <v>48277.03</v>
      </c>
      <c r="T83" s="59" t="s">
        <v>307</v>
      </c>
      <c r="U83" s="55">
        <v>199</v>
      </c>
      <c r="W83" s="55">
        <v>1978.71</v>
      </c>
      <c r="Y83" s="55">
        <v>2538.48</v>
      </c>
      <c r="Z83" s="55">
        <v>413115.77</v>
      </c>
      <c r="AA83" s="55">
        <v>99929.279999999999</v>
      </c>
      <c r="AB83" s="55"/>
      <c r="AC83" s="55"/>
      <c r="AD83" s="55">
        <v>6114.56</v>
      </c>
      <c r="AE83" s="55"/>
      <c r="AF83" s="55"/>
      <c r="AH83" s="59" t="s">
        <v>463</v>
      </c>
      <c r="BC83" s="55">
        <v>8325.35</v>
      </c>
    </row>
    <row r="84" spans="2:55" x14ac:dyDescent="0.25">
      <c r="B84" s="59" t="s">
        <v>309</v>
      </c>
      <c r="C84" s="55">
        <v>17.399999999999999</v>
      </c>
      <c r="D84" s="55">
        <v>957443.98</v>
      </c>
      <c r="E84" s="55">
        <v>18591.939999999999</v>
      </c>
      <c r="F84" s="55">
        <v>837472.76</v>
      </c>
      <c r="H84" s="59" t="s">
        <v>313</v>
      </c>
      <c r="K84" s="55">
        <v>70379.63</v>
      </c>
      <c r="M84" s="55">
        <v>434847.5</v>
      </c>
      <c r="O84" s="59" t="s">
        <v>487</v>
      </c>
      <c r="P84" s="55">
        <v>200.02</v>
      </c>
      <c r="Q84" s="55">
        <v>2508.62</v>
      </c>
      <c r="T84" s="59" t="s">
        <v>309</v>
      </c>
      <c r="W84" s="55">
        <v>800.72</v>
      </c>
      <c r="Y84" s="55">
        <v>839.68</v>
      </c>
      <c r="Z84" s="55">
        <v>118313.42</v>
      </c>
      <c r="AA84" s="55">
        <v>30035.26</v>
      </c>
      <c r="AB84" s="55"/>
      <c r="AC84" s="55"/>
      <c r="AD84" s="55"/>
      <c r="AE84" s="55"/>
      <c r="AF84" s="55"/>
      <c r="AH84" s="59" t="s">
        <v>471</v>
      </c>
      <c r="AJ84" s="55">
        <v>23429.56</v>
      </c>
      <c r="BC84" s="55">
        <v>27782.87</v>
      </c>
    </row>
    <row r="85" spans="2:55" x14ac:dyDescent="0.25">
      <c r="B85" s="59" t="s">
        <v>311</v>
      </c>
      <c r="C85" s="55">
        <v>37582.9</v>
      </c>
      <c r="D85" s="55">
        <v>3992225.29</v>
      </c>
      <c r="E85" s="55">
        <v>19936.46</v>
      </c>
      <c r="F85" s="55">
        <v>3569972.69</v>
      </c>
      <c r="H85" s="59" t="s">
        <v>315</v>
      </c>
      <c r="K85" s="55">
        <v>38720.46</v>
      </c>
      <c r="M85" s="55">
        <v>214058.72</v>
      </c>
      <c r="O85" s="59" t="s">
        <v>489</v>
      </c>
      <c r="P85" s="55">
        <v>658.67</v>
      </c>
      <c r="Q85" s="55">
        <v>28253.99</v>
      </c>
      <c r="T85" s="59" t="s">
        <v>311</v>
      </c>
      <c r="U85" s="55">
        <v>2583.5</v>
      </c>
      <c r="W85" s="55">
        <v>2922.61</v>
      </c>
      <c r="Y85" s="55">
        <v>2391.38</v>
      </c>
      <c r="Z85" s="55">
        <v>376772.21</v>
      </c>
      <c r="AA85" s="55">
        <v>139946.93</v>
      </c>
      <c r="AB85" s="55"/>
      <c r="AC85" s="55"/>
      <c r="AD85" s="55">
        <v>3678.84</v>
      </c>
      <c r="AE85" s="55"/>
      <c r="AF85" s="55"/>
      <c r="AH85" s="59" t="s">
        <v>479</v>
      </c>
      <c r="AI85" s="55">
        <v>23718.1</v>
      </c>
      <c r="AK85" s="55">
        <v>34580.32</v>
      </c>
      <c r="BC85" s="55">
        <v>18350</v>
      </c>
    </row>
    <row r="86" spans="2:55" x14ac:dyDescent="0.25">
      <c r="B86" s="59" t="s">
        <v>313</v>
      </c>
      <c r="C86" s="55">
        <v>140948.10999999999</v>
      </c>
      <c r="D86" s="55">
        <v>10945182.48</v>
      </c>
      <c r="E86" s="55">
        <v>54173.120000000003</v>
      </c>
      <c r="F86" s="55">
        <v>8616873.9800000004</v>
      </c>
      <c r="H86" s="59" t="s">
        <v>317</v>
      </c>
      <c r="L86" s="55">
        <v>41203.74</v>
      </c>
      <c r="M86" s="55">
        <v>4216882.3099999996</v>
      </c>
      <c r="O86" s="59" t="s">
        <v>491</v>
      </c>
      <c r="P86" s="55">
        <v>1172.72</v>
      </c>
      <c r="Q86" s="55">
        <v>21713.48</v>
      </c>
      <c r="T86" s="59" t="s">
        <v>313</v>
      </c>
      <c r="U86" s="55">
        <v>-345.01</v>
      </c>
      <c r="W86" s="55">
        <v>5986.64</v>
      </c>
      <c r="Y86" s="55">
        <v>17932.05</v>
      </c>
      <c r="Z86" s="55">
        <v>2189663.2999999998</v>
      </c>
      <c r="AA86" s="55">
        <v>340562.13</v>
      </c>
      <c r="AB86" s="55"/>
      <c r="AC86" s="55"/>
      <c r="AD86" s="55">
        <v>34470.620000000003</v>
      </c>
      <c r="AE86" s="55"/>
      <c r="AF86" s="55"/>
      <c r="AH86" s="59" t="s">
        <v>481</v>
      </c>
      <c r="AJ86" s="55">
        <v>12953.31</v>
      </c>
      <c r="AK86" s="55">
        <v>24061.88</v>
      </c>
    </row>
    <row r="87" spans="2:55" x14ac:dyDescent="0.25">
      <c r="B87" s="59" t="s">
        <v>315</v>
      </c>
      <c r="C87" s="55">
        <v>65239.23</v>
      </c>
      <c r="D87" s="55">
        <v>5783259.2800000003</v>
      </c>
      <c r="E87" s="55">
        <v>328.84</v>
      </c>
      <c r="F87" s="55">
        <v>3649344.64</v>
      </c>
      <c r="H87" s="59" t="s">
        <v>319</v>
      </c>
      <c r="L87" s="55">
        <v>72766.14</v>
      </c>
      <c r="M87" s="55">
        <v>774572.82</v>
      </c>
      <c r="O87" s="59" t="s">
        <v>493</v>
      </c>
      <c r="P87" s="55">
        <v>1516.63</v>
      </c>
      <c r="Q87" s="55">
        <v>22693.81</v>
      </c>
      <c r="T87" s="59" t="s">
        <v>315</v>
      </c>
      <c r="U87" s="55">
        <v>647.59</v>
      </c>
      <c r="W87" s="55">
        <v>4240.05</v>
      </c>
      <c r="Y87" s="55">
        <v>1036138.56</v>
      </c>
      <c r="Z87" s="55">
        <v>979148.65</v>
      </c>
      <c r="AA87" s="55">
        <v>198881.34</v>
      </c>
      <c r="AB87" s="55"/>
      <c r="AC87" s="55"/>
      <c r="AD87" s="55">
        <v>9960.9</v>
      </c>
      <c r="AE87" s="55"/>
      <c r="AF87" s="55"/>
      <c r="AH87" s="59" t="s">
        <v>487</v>
      </c>
      <c r="AJ87" s="55">
        <v>226423.72</v>
      </c>
      <c r="AK87" s="55">
        <v>14560.32</v>
      </c>
    </row>
    <row r="88" spans="2:55" x14ac:dyDescent="0.25">
      <c r="B88" s="59" t="s">
        <v>317</v>
      </c>
      <c r="C88" s="55">
        <v>680995.75</v>
      </c>
      <c r="D88" s="55">
        <v>102960307.23999999</v>
      </c>
      <c r="E88" s="55">
        <v>-111277.21</v>
      </c>
      <c r="F88" s="55">
        <v>81585167.799999997</v>
      </c>
      <c r="H88" s="59" t="s">
        <v>321</v>
      </c>
      <c r="L88" s="55">
        <v>249922.83</v>
      </c>
      <c r="M88" s="55">
        <v>585598.57999999996</v>
      </c>
      <c r="O88" s="59" t="s">
        <v>495</v>
      </c>
      <c r="P88" s="55">
        <v>318.87</v>
      </c>
      <c r="Q88" s="55">
        <v>8307.3700000000008</v>
      </c>
      <c r="T88" s="59" t="s">
        <v>317</v>
      </c>
      <c r="U88" s="55">
        <v>94625.1</v>
      </c>
      <c r="W88" s="55">
        <v>82811.210000000006</v>
      </c>
      <c r="Y88" s="55">
        <v>7043534.6600000001</v>
      </c>
      <c r="Z88" s="55">
        <v>13527675.51</v>
      </c>
      <c r="AA88" s="55">
        <v>4011808.94</v>
      </c>
      <c r="AB88" s="55"/>
      <c r="AC88" s="55"/>
      <c r="AD88" s="55">
        <v>138914.26999999999</v>
      </c>
      <c r="AE88" s="55"/>
      <c r="AF88" s="55"/>
      <c r="AH88" s="59" t="s">
        <v>489</v>
      </c>
      <c r="AJ88" s="55">
        <v>1895573</v>
      </c>
      <c r="AK88" s="55">
        <v>3443554</v>
      </c>
      <c r="AY88" s="55">
        <v>3739.8</v>
      </c>
    </row>
    <row r="89" spans="2:55" x14ac:dyDescent="0.25">
      <c r="B89" s="59" t="s">
        <v>319</v>
      </c>
      <c r="C89" s="55">
        <v>679924.42</v>
      </c>
      <c r="D89" s="55">
        <v>19286639.920000002</v>
      </c>
      <c r="E89" s="55">
        <v>194097.68</v>
      </c>
      <c r="F89" s="55">
        <v>15284996.970000001</v>
      </c>
      <c r="H89" s="59" t="s">
        <v>323</v>
      </c>
      <c r="M89" s="55">
        <v>95934.39</v>
      </c>
      <c r="O89" s="59" t="s">
        <v>497</v>
      </c>
      <c r="P89" s="55">
        <v>1606.77</v>
      </c>
      <c r="Q89" s="55">
        <v>53875.09</v>
      </c>
      <c r="T89" s="59" t="s">
        <v>319</v>
      </c>
      <c r="U89" s="55">
        <v>37873.97</v>
      </c>
      <c r="W89" s="55">
        <v>8915.9500000000007</v>
      </c>
      <c r="Y89" s="55">
        <v>19732</v>
      </c>
      <c r="Z89" s="55">
        <v>3282463.05</v>
      </c>
      <c r="AA89" s="55">
        <v>502959.97</v>
      </c>
      <c r="AB89" s="55"/>
      <c r="AC89" s="55"/>
      <c r="AD89" s="55">
        <v>30725.25</v>
      </c>
      <c r="AE89" s="55"/>
      <c r="AF89" s="55"/>
      <c r="AH89" s="59" t="s">
        <v>493</v>
      </c>
      <c r="AJ89" s="55">
        <v>52599.33</v>
      </c>
      <c r="AK89" s="55">
        <v>1592961.02</v>
      </c>
      <c r="BC89" s="55">
        <v>24561.79</v>
      </c>
    </row>
    <row r="90" spans="2:55" x14ac:dyDescent="0.25">
      <c r="B90" s="59" t="s">
        <v>321</v>
      </c>
      <c r="C90" s="55">
        <v>9186.0499999999993</v>
      </c>
      <c r="D90" s="55">
        <v>21813837.210000001</v>
      </c>
      <c r="E90" s="55">
        <v>138870.46</v>
      </c>
      <c r="F90" s="55">
        <v>18458021.629999999</v>
      </c>
      <c r="H90" s="59" t="s">
        <v>325</v>
      </c>
      <c r="K90" s="55">
        <v>2000</v>
      </c>
      <c r="M90" s="55">
        <v>98848.42</v>
      </c>
      <c r="O90" s="59" t="s">
        <v>499</v>
      </c>
      <c r="P90" s="55">
        <v>1086.48</v>
      </c>
      <c r="Q90" s="55">
        <v>15663.36</v>
      </c>
      <c r="T90" s="59" t="s">
        <v>321</v>
      </c>
      <c r="U90" s="55">
        <v>12536.85</v>
      </c>
      <c r="W90" s="55">
        <v>8557.64</v>
      </c>
      <c r="Z90" s="55">
        <v>3067371.09</v>
      </c>
      <c r="AA90" s="55">
        <v>400050.81</v>
      </c>
      <c r="AB90" s="55"/>
      <c r="AC90" s="55"/>
      <c r="AD90" s="55">
        <v>25582.82</v>
      </c>
      <c r="AE90" s="55"/>
      <c r="AF90" s="55"/>
      <c r="AH90" s="59" t="s">
        <v>501</v>
      </c>
      <c r="AJ90" s="55">
        <v>484025</v>
      </c>
    </row>
    <row r="91" spans="2:55" x14ac:dyDescent="0.25">
      <c r="B91" s="59" t="s">
        <v>323</v>
      </c>
      <c r="D91" s="55">
        <v>1004791.46</v>
      </c>
      <c r="E91" s="55">
        <v>49938.49</v>
      </c>
      <c r="F91" s="55">
        <v>443037.17</v>
      </c>
      <c r="H91" s="59" t="s">
        <v>327</v>
      </c>
      <c r="K91" s="55">
        <v>33871.449999999997</v>
      </c>
      <c r="M91" s="55">
        <v>218971.71</v>
      </c>
      <c r="O91" s="59" t="s">
        <v>503</v>
      </c>
      <c r="P91" s="55">
        <v>1801.84</v>
      </c>
      <c r="Q91" s="55">
        <v>25043.84</v>
      </c>
      <c r="T91" s="59" t="s">
        <v>323</v>
      </c>
      <c r="W91" s="55">
        <v>1738.59</v>
      </c>
      <c r="Y91" s="55">
        <v>316297.81</v>
      </c>
      <c r="Z91" s="55">
        <v>243717.89</v>
      </c>
      <c r="AA91" s="55">
        <v>44257.31</v>
      </c>
      <c r="AB91" s="55"/>
      <c r="AC91" s="55"/>
      <c r="AD91" s="55"/>
      <c r="AE91" s="55"/>
      <c r="AF91" s="55"/>
      <c r="AH91" s="59" t="s">
        <v>503</v>
      </c>
      <c r="AK91" s="55">
        <v>20111.900000000001</v>
      </c>
    </row>
    <row r="92" spans="2:55" x14ac:dyDescent="0.25">
      <c r="B92" s="59" t="s">
        <v>325</v>
      </c>
      <c r="C92" s="55">
        <v>9190.09</v>
      </c>
      <c r="D92" s="55">
        <v>1609080.34</v>
      </c>
      <c r="E92" s="55">
        <v>27871.22</v>
      </c>
      <c r="F92" s="55">
        <v>1214143.8899999999</v>
      </c>
      <c r="H92" s="59" t="s">
        <v>329</v>
      </c>
      <c r="L92" s="55">
        <v>30840.21</v>
      </c>
      <c r="M92" s="55">
        <v>549618.38</v>
      </c>
      <c r="O92" s="59" t="s">
        <v>507</v>
      </c>
      <c r="Q92" s="55">
        <v>12896.4</v>
      </c>
      <c r="T92" s="59" t="s">
        <v>325</v>
      </c>
      <c r="U92" s="55">
        <v>1639.86</v>
      </c>
      <c r="W92" s="55">
        <v>1183.47</v>
      </c>
      <c r="Y92" s="55">
        <v>16143.57</v>
      </c>
      <c r="Z92" s="55">
        <v>364779.46</v>
      </c>
      <c r="AA92" s="55">
        <v>64378.54</v>
      </c>
      <c r="AB92" s="55"/>
      <c r="AC92" s="55"/>
      <c r="AD92" s="55">
        <v>3775.33</v>
      </c>
      <c r="AE92" s="55"/>
      <c r="AF92" s="55"/>
      <c r="AH92" s="59" t="s">
        <v>505</v>
      </c>
      <c r="AK92" s="55">
        <v>92147.68</v>
      </c>
    </row>
    <row r="93" spans="2:55" x14ac:dyDescent="0.25">
      <c r="B93" s="59" t="s">
        <v>327</v>
      </c>
      <c r="C93" s="55">
        <v>61214.54</v>
      </c>
      <c r="D93" s="55">
        <v>9704075.6400000006</v>
      </c>
      <c r="E93" s="55">
        <v>49356.9</v>
      </c>
      <c r="F93" s="55">
        <v>8896505.0299999993</v>
      </c>
      <c r="H93" s="59" t="s">
        <v>331</v>
      </c>
      <c r="L93" s="55">
        <v>64958.47</v>
      </c>
      <c r="M93" s="55">
        <v>598553.16</v>
      </c>
      <c r="O93" s="59" t="s">
        <v>509</v>
      </c>
      <c r="Q93" s="55">
        <v>7682.76</v>
      </c>
      <c r="T93" s="59" t="s">
        <v>327</v>
      </c>
      <c r="U93" s="55">
        <v>4595.75</v>
      </c>
      <c r="W93" s="55">
        <v>3325.65</v>
      </c>
      <c r="Y93" s="55">
        <v>44852.21</v>
      </c>
      <c r="Z93" s="55">
        <v>650419.53</v>
      </c>
      <c r="AA93" s="55">
        <v>149712.4</v>
      </c>
      <c r="AB93" s="55"/>
      <c r="AC93" s="55"/>
      <c r="AD93" s="55">
        <v>11981.01</v>
      </c>
      <c r="AE93" s="55"/>
      <c r="AF93" s="55"/>
      <c r="AH93" s="59" t="s">
        <v>507</v>
      </c>
      <c r="AZ93" s="55">
        <v>28156.42</v>
      </c>
      <c r="BA93" s="55">
        <v>2636.3</v>
      </c>
    </row>
    <row r="94" spans="2:55" x14ac:dyDescent="0.25">
      <c r="B94" s="59" t="s">
        <v>329</v>
      </c>
      <c r="C94" s="55">
        <v>8344.56</v>
      </c>
      <c r="D94" s="55">
        <v>13979185.380000001</v>
      </c>
      <c r="E94" s="55">
        <v>128342.39999999999</v>
      </c>
      <c r="F94" s="55">
        <v>11328950.310000001</v>
      </c>
      <c r="H94" s="59" t="s">
        <v>333</v>
      </c>
      <c r="I94" s="55">
        <v>1221433.42</v>
      </c>
      <c r="K94" s="55">
        <v>30868.95</v>
      </c>
      <c r="L94" s="55">
        <v>574549.78</v>
      </c>
      <c r="M94" s="55">
        <v>20064754.52</v>
      </c>
      <c r="O94" s="59" t="s">
        <v>515</v>
      </c>
      <c r="P94" s="55">
        <v>4399.4799999999996</v>
      </c>
      <c r="Q94" s="55">
        <v>18165.36</v>
      </c>
      <c r="T94" s="59" t="s">
        <v>329</v>
      </c>
      <c r="U94" s="55">
        <v>16360.58</v>
      </c>
      <c r="W94" s="55">
        <v>14224.19</v>
      </c>
      <c r="Y94" s="55">
        <v>132139.59</v>
      </c>
      <c r="Z94" s="55">
        <v>2456506.2599999998</v>
      </c>
      <c r="AA94" s="55">
        <v>319153.59000000003</v>
      </c>
      <c r="AB94" s="55">
        <v>44981.94</v>
      </c>
      <c r="AC94" s="55"/>
      <c r="AD94" s="55">
        <v>26555.68</v>
      </c>
      <c r="AE94" s="55"/>
      <c r="AF94" s="55"/>
      <c r="AH94" s="59" t="s">
        <v>509</v>
      </c>
      <c r="AQ94" s="55">
        <v>124614.44</v>
      </c>
    </row>
    <row r="95" spans="2:55" x14ac:dyDescent="0.25">
      <c r="B95" s="59" t="s">
        <v>331</v>
      </c>
      <c r="C95" s="55">
        <v>581593.68999999994</v>
      </c>
      <c r="D95" s="55">
        <v>21777859.66</v>
      </c>
      <c r="E95" s="55">
        <v>106320.38</v>
      </c>
      <c r="F95" s="55">
        <v>17281729.98</v>
      </c>
      <c r="H95" s="59" t="s">
        <v>335</v>
      </c>
      <c r="K95" s="55">
        <v>3171141.78</v>
      </c>
      <c r="L95" s="55">
        <v>594528.86</v>
      </c>
      <c r="M95" s="55">
        <v>10167160.73</v>
      </c>
      <c r="O95" s="59" t="s">
        <v>521</v>
      </c>
      <c r="P95" s="55">
        <v>1103.3699999999999</v>
      </c>
      <c r="Q95" s="55">
        <v>770.19</v>
      </c>
      <c r="T95" s="59" t="s">
        <v>331</v>
      </c>
      <c r="U95" s="55">
        <v>14804.89</v>
      </c>
      <c r="W95" s="55">
        <v>8794.74</v>
      </c>
      <c r="Y95" s="55">
        <v>227099.66</v>
      </c>
      <c r="Z95" s="55">
        <v>4128324.72</v>
      </c>
      <c r="AA95" s="55">
        <v>440762.76</v>
      </c>
      <c r="AB95" s="55"/>
      <c r="AC95" s="55"/>
      <c r="AD95" s="55">
        <v>27870.39</v>
      </c>
      <c r="AE95" s="55"/>
      <c r="AF95" s="55"/>
      <c r="AH95" s="59" t="s">
        <v>515</v>
      </c>
      <c r="AJ95" s="55">
        <v>273966.83</v>
      </c>
    </row>
    <row r="96" spans="2:55" x14ac:dyDescent="0.25">
      <c r="B96" s="59" t="s">
        <v>333</v>
      </c>
      <c r="C96" s="55">
        <v>2224941.9900000002</v>
      </c>
      <c r="D96" s="55">
        <v>1054331381.59</v>
      </c>
      <c r="E96" s="55">
        <v>-1627309.29</v>
      </c>
      <c r="F96" s="55">
        <v>922398145.25</v>
      </c>
      <c r="H96" s="59" t="s">
        <v>337</v>
      </c>
      <c r="K96" s="55">
        <v>890082.5</v>
      </c>
      <c r="L96" s="55">
        <v>1989.63</v>
      </c>
      <c r="M96" s="55">
        <v>2694440.98</v>
      </c>
      <c r="O96" s="59" t="s">
        <v>523</v>
      </c>
      <c r="Q96" s="55">
        <v>330214.31</v>
      </c>
      <c r="T96" s="59" t="s">
        <v>333</v>
      </c>
      <c r="U96" s="55">
        <v>36275.69</v>
      </c>
      <c r="W96" s="55">
        <v>382629.24</v>
      </c>
      <c r="Y96" s="55">
        <v>17326.650000000001</v>
      </c>
      <c r="Z96" s="55">
        <v>127293644.34999999</v>
      </c>
      <c r="AA96" s="55">
        <v>18713288.870000001</v>
      </c>
      <c r="AB96" s="55"/>
      <c r="AC96" s="55">
        <v>34412.75</v>
      </c>
      <c r="AD96" s="55">
        <v>1487799.82</v>
      </c>
      <c r="AE96" s="55"/>
      <c r="AF96" s="55">
        <v>1037657.44</v>
      </c>
      <c r="AH96" s="59" t="s">
        <v>519</v>
      </c>
      <c r="BC96" s="55">
        <v>10022.02</v>
      </c>
    </row>
    <row r="97" spans="2:55" x14ac:dyDescent="0.25">
      <c r="B97" s="59" t="s">
        <v>335</v>
      </c>
      <c r="C97" s="55">
        <v>981214.86</v>
      </c>
      <c r="D97" s="55">
        <v>367751981.62</v>
      </c>
      <c r="E97" s="55">
        <v>-1450288.08</v>
      </c>
      <c r="F97" s="55">
        <v>294143833.25</v>
      </c>
      <c r="H97" s="59" t="s">
        <v>339</v>
      </c>
      <c r="L97" s="55">
        <v>534125.94999999995</v>
      </c>
      <c r="M97" s="55">
        <v>1865938.55</v>
      </c>
      <c r="O97" s="59" t="s">
        <v>525</v>
      </c>
      <c r="P97" s="55">
        <v>13620.07</v>
      </c>
      <c r="Q97" s="55">
        <v>244913.57</v>
      </c>
      <c r="T97" s="59" t="s">
        <v>335</v>
      </c>
      <c r="U97" s="55">
        <v>15489.94</v>
      </c>
      <c r="W97" s="55">
        <v>276984.51</v>
      </c>
      <c r="Y97" s="55">
        <v>6744.09</v>
      </c>
      <c r="Z97" s="55">
        <v>70357645.079999998</v>
      </c>
      <c r="AA97" s="55">
        <v>10645260.720000001</v>
      </c>
      <c r="AB97" s="55"/>
      <c r="AC97" s="55"/>
      <c r="AD97" s="55">
        <v>679713.64</v>
      </c>
      <c r="AE97" s="55"/>
      <c r="AF97" s="55"/>
      <c r="AH97" s="59" t="s">
        <v>525</v>
      </c>
      <c r="AI97" s="55">
        <v>927485.98</v>
      </c>
      <c r="AK97" s="55">
        <v>6526918.8099999996</v>
      </c>
      <c r="AL97" s="55">
        <v>51796.87</v>
      </c>
      <c r="BC97" s="55">
        <v>200221.41</v>
      </c>
    </row>
    <row r="98" spans="2:55" x14ac:dyDescent="0.25">
      <c r="B98" s="59" t="s">
        <v>337</v>
      </c>
      <c r="C98" s="55">
        <v>1058402.3500000001</v>
      </c>
      <c r="D98" s="55">
        <v>69281356.450000003</v>
      </c>
      <c r="E98" s="55">
        <v>274293.92</v>
      </c>
      <c r="F98" s="55">
        <v>61268860.590000004</v>
      </c>
      <c r="H98" s="59" t="s">
        <v>341</v>
      </c>
      <c r="K98" s="55">
        <v>2191931.12</v>
      </c>
      <c r="L98" s="55">
        <v>1144447</v>
      </c>
      <c r="M98" s="55">
        <v>7869338.6299999999</v>
      </c>
      <c r="O98" s="59" t="s">
        <v>531</v>
      </c>
      <c r="P98" s="55">
        <v>10325.65</v>
      </c>
      <c r="Q98" s="55">
        <v>59909.87</v>
      </c>
      <c r="T98" s="59" t="s">
        <v>337</v>
      </c>
      <c r="U98" s="55">
        <v>85389.58</v>
      </c>
      <c r="W98" s="55">
        <v>15125.16</v>
      </c>
      <c r="Y98" s="55">
        <v>1413.11</v>
      </c>
      <c r="Z98" s="55">
        <v>6482529.4199999999</v>
      </c>
      <c r="AA98" s="55">
        <v>2199303.64</v>
      </c>
      <c r="AB98" s="55"/>
      <c r="AC98" s="55"/>
      <c r="AD98" s="55">
        <v>120328.68</v>
      </c>
      <c r="AE98" s="55"/>
      <c r="AF98" s="55"/>
      <c r="AH98" s="59" t="s">
        <v>527</v>
      </c>
      <c r="AJ98" s="55">
        <v>2222</v>
      </c>
    </row>
    <row r="99" spans="2:55" x14ac:dyDescent="0.25">
      <c r="B99" s="59" t="s">
        <v>339</v>
      </c>
      <c r="C99" s="55">
        <v>138642.16</v>
      </c>
      <c r="D99" s="55">
        <v>70158266.390000001</v>
      </c>
      <c r="E99" s="55">
        <v>-74994.509999999995</v>
      </c>
      <c r="F99" s="55">
        <v>63319070.990000002</v>
      </c>
      <c r="H99" s="59" t="s">
        <v>343</v>
      </c>
      <c r="K99" s="55">
        <v>181340.53</v>
      </c>
      <c r="L99" s="55">
        <v>348.75</v>
      </c>
      <c r="M99" s="55">
        <v>1020732.23</v>
      </c>
      <c r="O99" s="59" t="s">
        <v>533</v>
      </c>
      <c r="P99" s="55">
        <v>439.87</v>
      </c>
      <c r="Q99" s="55">
        <v>11179.73</v>
      </c>
      <c r="T99" s="59" t="s">
        <v>339</v>
      </c>
      <c r="U99" s="55">
        <v>916037.91</v>
      </c>
      <c r="W99" s="55">
        <v>17778.84</v>
      </c>
      <c r="Y99" s="55">
        <v>1390.45</v>
      </c>
      <c r="Z99" s="55">
        <v>5212019.7</v>
      </c>
      <c r="AA99" s="55">
        <v>949732.15</v>
      </c>
      <c r="AB99" s="55"/>
      <c r="AC99" s="55"/>
      <c r="AD99" s="55">
        <v>57384.160000000003</v>
      </c>
      <c r="AE99" s="55"/>
      <c r="AF99" s="55"/>
      <c r="AH99" s="59" t="s">
        <v>529</v>
      </c>
      <c r="BB99" s="55">
        <v>51293</v>
      </c>
    </row>
    <row r="100" spans="2:55" x14ac:dyDescent="0.25">
      <c r="B100" s="59" t="s">
        <v>341</v>
      </c>
      <c r="C100" s="55">
        <v>348174.47</v>
      </c>
      <c r="D100" s="55">
        <v>355589398.42000002</v>
      </c>
      <c r="E100" s="55">
        <v>-2183652.23</v>
      </c>
      <c r="F100" s="55">
        <v>304857890.13999999</v>
      </c>
      <c r="H100" s="59" t="s">
        <v>345</v>
      </c>
      <c r="K100" s="55">
        <v>734114.24</v>
      </c>
      <c r="L100" s="55">
        <v>1779606.83</v>
      </c>
      <c r="M100" s="55">
        <v>7084955.9900000002</v>
      </c>
      <c r="O100" s="59" t="s">
        <v>537</v>
      </c>
      <c r="P100" s="55">
        <v>24288.04</v>
      </c>
      <c r="Q100" s="55">
        <v>193762.73</v>
      </c>
      <c r="T100" s="59" t="s">
        <v>341</v>
      </c>
      <c r="U100" s="55">
        <v>13967.06</v>
      </c>
      <c r="W100" s="55">
        <v>187863.6</v>
      </c>
      <c r="Y100" s="55">
        <v>5832.74</v>
      </c>
      <c r="Z100" s="55">
        <v>48998015.770000003</v>
      </c>
      <c r="AA100" s="55">
        <v>9133729.0600000005</v>
      </c>
      <c r="AB100" s="55"/>
      <c r="AC100" s="55"/>
      <c r="AD100" s="55">
        <v>717431.14</v>
      </c>
      <c r="AE100" s="55"/>
      <c r="AF100" s="55"/>
      <c r="AH100" s="59" t="s">
        <v>531</v>
      </c>
      <c r="BC100" s="55">
        <v>12938.53</v>
      </c>
    </row>
    <row r="101" spans="2:55" x14ac:dyDescent="0.25">
      <c r="B101" s="59" t="s">
        <v>343</v>
      </c>
      <c r="C101" s="55">
        <v>13001.51</v>
      </c>
      <c r="D101" s="55">
        <v>25800142.579999998</v>
      </c>
      <c r="E101" s="55">
        <v>76691.72</v>
      </c>
      <c r="F101" s="55">
        <v>23278563.210000001</v>
      </c>
      <c r="H101" s="59" t="s">
        <v>347</v>
      </c>
      <c r="L101" s="55">
        <v>102736.69</v>
      </c>
      <c r="M101" s="55">
        <v>81537.490000000005</v>
      </c>
      <c r="O101" s="59" t="s">
        <v>543</v>
      </c>
      <c r="P101" s="55">
        <v>411805.87</v>
      </c>
      <c r="Q101" s="55">
        <v>396800.3</v>
      </c>
      <c r="T101" s="59" t="s">
        <v>343</v>
      </c>
      <c r="U101" s="55">
        <v>41491.43</v>
      </c>
      <c r="W101" s="55">
        <v>20436.36</v>
      </c>
      <c r="Y101" s="55">
        <v>470.21</v>
      </c>
      <c r="Z101" s="55">
        <v>2277492.09</v>
      </c>
      <c r="AA101" s="55">
        <v>882112.72</v>
      </c>
      <c r="AB101" s="55"/>
      <c r="AC101" s="55"/>
      <c r="AD101" s="55"/>
      <c r="AE101" s="55"/>
      <c r="AF101" s="55"/>
      <c r="AH101" s="59" t="s">
        <v>535</v>
      </c>
      <c r="BC101" s="55">
        <v>11100.6</v>
      </c>
    </row>
    <row r="102" spans="2:55" x14ac:dyDescent="0.25">
      <c r="B102" s="59" t="s">
        <v>345</v>
      </c>
      <c r="C102" s="55">
        <v>1261794.46</v>
      </c>
      <c r="D102" s="55">
        <v>274611287.41000003</v>
      </c>
      <c r="E102" s="55">
        <v>-93094.83</v>
      </c>
      <c r="F102" s="55">
        <v>237940764.37</v>
      </c>
      <c r="H102" s="59" t="s">
        <v>349</v>
      </c>
      <c r="K102" s="55">
        <v>5245887.76</v>
      </c>
      <c r="L102" s="55">
        <v>822878.36</v>
      </c>
      <c r="M102" s="55">
        <v>6657121.0800000001</v>
      </c>
      <c r="O102" s="59" t="s">
        <v>549</v>
      </c>
      <c r="P102" s="55">
        <v>719.62</v>
      </c>
      <c r="Q102" s="55">
        <v>16649.47</v>
      </c>
      <c r="T102" s="59" t="s">
        <v>345</v>
      </c>
      <c r="U102" s="55">
        <v>24481.99</v>
      </c>
      <c r="W102" s="55">
        <v>131902.68</v>
      </c>
      <c r="Y102" s="55">
        <v>4916.3100000000004</v>
      </c>
      <c r="Z102" s="55">
        <v>32881424.280000001</v>
      </c>
      <c r="AA102" s="55">
        <v>6487835</v>
      </c>
      <c r="AB102" s="55"/>
      <c r="AC102" s="55"/>
      <c r="AD102" s="55">
        <v>533831.15</v>
      </c>
      <c r="AE102" s="55"/>
      <c r="AF102" s="55"/>
      <c r="AH102" s="59" t="s">
        <v>537</v>
      </c>
      <c r="BA102" s="55">
        <v>124249.75</v>
      </c>
      <c r="BC102" s="55">
        <v>36495.449999999997</v>
      </c>
    </row>
    <row r="103" spans="2:55" x14ac:dyDescent="0.25">
      <c r="B103" s="59" t="s">
        <v>347</v>
      </c>
      <c r="D103" s="55">
        <v>2603288.15</v>
      </c>
      <c r="E103" s="55">
        <v>57565.35</v>
      </c>
      <c r="F103" s="55">
        <v>2426460.67</v>
      </c>
      <c r="H103" s="59" t="s">
        <v>351</v>
      </c>
      <c r="K103" s="55">
        <v>714662.47</v>
      </c>
      <c r="L103" s="55">
        <v>199214.31</v>
      </c>
      <c r="M103" s="55">
        <v>1767138.04</v>
      </c>
      <c r="O103" s="59" t="s">
        <v>557</v>
      </c>
      <c r="P103" s="55">
        <v>1494.66</v>
      </c>
      <c r="Q103" s="55">
        <v>18759.66</v>
      </c>
      <c r="T103" s="59" t="s">
        <v>347</v>
      </c>
      <c r="W103" s="55">
        <v>555.55999999999995</v>
      </c>
      <c r="Y103" s="55">
        <v>13.02</v>
      </c>
      <c r="Z103" s="55">
        <v>73522.210000000006</v>
      </c>
      <c r="AA103" s="55">
        <v>23416.58</v>
      </c>
      <c r="AB103" s="55"/>
      <c r="AC103" s="55"/>
      <c r="AD103" s="55"/>
      <c r="AE103" s="55"/>
      <c r="AF103" s="55"/>
      <c r="AH103" s="59" t="s">
        <v>539</v>
      </c>
      <c r="AZ103" s="55">
        <v>34711.26</v>
      </c>
    </row>
    <row r="104" spans="2:55" x14ac:dyDescent="0.25">
      <c r="B104" s="59" t="s">
        <v>349</v>
      </c>
      <c r="C104" s="55">
        <v>550551.04000000004</v>
      </c>
      <c r="D104" s="55">
        <v>352962098.06</v>
      </c>
      <c r="E104" s="55">
        <v>-2309606.85</v>
      </c>
      <c r="F104" s="55">
        <v>314215424.95999998</v>
      </c>
      <c r="H104" s="59" t="s">
        <v>353</v>
      </c>
      <c r="K104" s="55">
        <v>341206.58</v>
      </c>
      <c r="L104" s="55">
        <v>26951.26</v>
      </c>
      <c r="M104" s="55">
        <v>1376570.45</v>
      </c>
      <c r="O104" s="59" t="s">
        <v>563</v>
      </c>
      <c r="P104" s="55">
        <v>1182.6400000000001</v>
      </c>
      <c r="Q104" s="55">
        <v>4730.5600000000004</v>
      </c>
      <c r="T104" s="59" t="s">
        <v>349</v>
      </c>
      <c r="U104" s="55">
        <v>79627.11</v>
      </c>
      <c r="W104" s="55">
        <v>160527.37</v>
      </c>
      <c r="Y104" s="55">
        <v>6362.28</v>
      </c>
      <c r="Z104" s="55">
        <v>33949658.990000002</v>
      </c>
      <c r="AA104" s="55">
        <v>8301820.3300000001</v>
      </c>
      <c r="AB104" s="55"/>
      <c r="AC104" s="55"/>
      <c r="AD104" s="55">
        <v>424753.12</v>
      </c>
      <c r="AE104" s="55"/>
      <c r="AF104" s="55"/>
      <c r="AH104" s="59" t="s">
        <v>541</v>
      </c>
      <c r="BC104" s="55">
        <v>6332.56</v>
      </c>
    </row>
    <row r="105" spans="2:55" x14ac:dyDescent="0.25">
      <c r="B105" s="59" t="s">
        <v>351</v>
      </c>
      <c r="C105" s="55">
        <v>359990.82</v>
      </c>
      <c r="D105" s="55">
        <v>56904148.140000001</v>
      </c>
      <c r="E105" s="55">
        <v>-151271.72</v>
      </c>
      <c r="F105" s="55">
        <v>44275358.549999997</v>
      </c>
      <c r="H105" s="59" t="s">
        <v>355</v>
      </c>
      <c r="K105" s="55">
        <v>1636877.77</v>
      </c>
      <c r="L105" s="55">
        <v>1251570.95</v>
      </c>
      <c r="M105" s="55">
        <v>9639181.9700000007</v>
      </c>
      <c r="O105" s="59" t="s">
        <v>565</v>
      </c>
      <c r="P105" s="55">
        <v>9234.41</v>
      </c>
      <c r="Q105" s="55">
        <v>51031.01</v>
      </c>
      <c r="T105" s="59" t="s">
        <v>351</v>
      </c>
      <c r="U105" s="55">
        <v>4830.45</v>
      </c>
      <c r="W105" s="55">
        <v>39809.26</v>
      </c>
      <c r="Y105" s="55">
        <v>865.18</v>
      </c>
      <c r="Z105" s="55">
        <v>11744232.65</v>
      </c>
      <c r="AA105" s="55">
        <v>1746017.81</v>
      </c>
      <c r="AB105" s="55"/>
      <c r="AC105" s="55"/>
      <c r="AD105" s="55">
        <v>127752.24</v>
      </c>
      <c r="AE105" s="55"/>
      <c r="AF105" s="55"/>
      <c r="AH105" s="59" t="s">
        <v>543</v>
      </c>
      <c r="AQ105" s="55">
        <v>8679</v>
      </c>
      <c r="BC105" s="55">
        <v>152338.01999999999</v>
      </c>
    </row>
    <row r="106" spans="2:55" x14ac:dyDescent="0.25">
      <c r="B106" s="59" t="s">
        <v>353</v>
      </c>
      <c r="C106" s="55">
        <v>13586.05</v>
      </c>
      <c r="D106" s="55">
        <v>51234734.75</v>
      </c>
      <c r="E106" s="55">
        <v>-29186.22</v>
      </c>
      <c r="F106" s="55">
        <v>46107108.049999997</v>
      </c>
      <c r="H106" s="59" t="s">
        <v>357</v>
      </c>
      <c r="J106" s="55">
        <v>50003.38</v>
      </c>
      <c r="K106" s="55">
        <v>1567528.04</v>
      </c>
      <c r="L106" s="55">
        <v>244903.97</v>
      </c>
      <c r="M106" s="55">
        <v>2430046.87</v>
      </c>
      <c r="O106" s="59" t="s">
        <v>567</v>
      </c>
      <c r="P106" s="55">
        <v>4034.94</v>
      </c>
      <c r="Q106" s="55">
        <v>30982.43</v>
      </c>
      <c r="T106" s="59" t="s">
        <v>353</v>
      </c>
      <c r="U106" s="55">
        <v>44463.09</v>
      </c>
      <c r="W106" s="55">
        <v>24286.68</v>
      </c>
      <c r="Y106" s="55">
        <v>973.76</v>
      </c>
      <c r="Z106" s="55">
        <v>4711327.9800000004</v>
      </c>
      <c r="AA106" s="55">
        <v>1293010.1499999999</v>
      </c>
      <c r="AB106" s="55"/>
      <c r="AC106" s="55"/>
      <c r="AD106" s="55">
        <v>43996.75</v>
      </c>
      <c r="AE106" s="55"/>
      <c r="AF106" s="55"/>
      <c r="AH106" s="59" t="s">
        <v>545</v>
      </c>
      <c r="AO106" s="55">
        <v>8082</v>
      </c>
      <c r="BC106" s="55">
        <v>8508.1299999999992</v>
      </c>
    </row>
    <row r="107" spans="2:55" x14ac:dyDescent="0.25">
      <c r="B107" s="59" t="s">
        <v>355</v>
      </c>
      <c r="C107" s="55">
        <v>4336299.13</v>
      </c>
      <c r="D107" s="55">
        <v>303101247.02999997</v>
      </c>
      <c r="E107" s="55">
        <v>-1541410.57</v>
      </c>
      <c r="F107" s="55">
        <v>258828657.84999999</v>
      </c>
      <c r="H107" s="59" t="s">
        <v>359</v>
      </c>
      <c r="K107" s="55">
        <v>158185.95000000001</v>
      </c>
      <c r="L107" s="55">
        <v>258012.56</v>
      </c>
      <c r="M107" s="55">
        <v>2858728.4</v>
      </c>
      <c r="O107" s="59" t="s">
        <v>569</v>
      </c>
      <c r="P107" s="55">
        <v>2921.6</v>
      </c>
      <c r="Q107" s="55">
        <v>617511.5</v>
      </c>
      <c r="T107" s="59" t="s">
        <v>355</v>
      </c>
      <c r="U107" s="55">
        <v>23681.27</v>
      </c>
      <c r="W107" s="55">
        <v>240429.55</v>
      </c>
      <c r="Y107" s="55">
        <v>167051.59</v>
      </c>
      <c r="Z107" s="55">
        <v>42097733.840000004</v>
      </c>
      <c r="AA107" s="55">
        <v>10162190.07</v>
      </c>
      <c r="AB107" s="55"/>
      <c r="AC107" s="55"/>
      <c r="AD107" s="55">
        <v>754291.65</v>
      </c>
      <c r="AE107" s="55"/>
      <c r="AF107" s="55"/>
      <c r="AH107" s="59" t="s">
        <v>551</v>
      </c>
      <c r="BA107" s="55">
        <v>27603</v>
      </c>
      <c r="BC107" s="55">
        <v>31593</v>
      </c>
    </row>
    <row r="108" spans="2:55" x14ac:dyDescent="0.25">
      <c r="B108" s="59" t="s">
        <v>357</v>
      </c>
      <c r="C108" s="55">
        <v>457270.38</v>
      </c>
      <c r="D108" s="55">
        <v>142052837.24000001</v>
      </c>
      <c r="E108" s="55">
        <v>-981631.89</v>
      </c>
      <c r="F108" s="55">
        <v>132579350.91</v>
      </c>
      <c r="H108" s="59" t="s">
        <v>361</v>
      </c>
      <c r="K108" s="55">
        <v>7462589.7300000004</v>
      </c>
      <c r="M108" s="55">
        <v>7040063.9100000001</v>
      </c>
      <c r="O108" s="59" t="s">
        <v>573</v>
      </c>
      <c r="P108" s="55">
        <v>2544.44</v>
      </c>
      <c r="Q108" s="55">
        <v>6974.2</v>
      </c>
      <c r="T108" s="59" t="s">
        <v>357</v>
      </c>
      <c r="U108" s="55">
        <v>13438.79</v>
      </c>
      <c r="W108" s="55">
        <v>600075.71</v>
      </c>
      <c r="Y108" s="55">
        <v>2998.25</v>
      </c>
      <c r="Z108" s="55">
        <v>7530041.4500000002</v>
      </c>
      <c r="AA108" s="55">
        <v>2658676.11</v>
      </c>
      <c r="AB108" s="55"/>
      <c r="AC108" s="55"/>
      <c r="AD108" s="55">
        <v>139488.15</v>
      </c>
      <c r="AE108" s="55"/>
      <c r="AF108" s="55"/>
      <c r="AH108" s="59" t="s">
        <v>553</v>
      </c>
      <c r="AJ108" s="55">
        <v>27125.360000000001</v>
      </c>
      <c r="BC108" s="55">
        <v>3306.87</v>
      </c>
    </row>
    <row r="109" spans="2:55" x14ac:dyDescent="0.25">
      <c r="B109" s="59" t="s">
        <v>359</v>
      </c>
      <c r="C109" s="55">
        <v>857998.83</v>
      </c>
      <c r="D109" s="55">
        <v>113981231.36</v>
      </c>
      <c r="E109" s="55">
        <v>231074.66</v>
      </c>
      <c r="F109" s="55">
        <v>106190651.43000001</v>
      </c>
      <c r="H109" s="59" t="s">
        <v>363</v>
      </c>
      <c r="K109" s="55">
        <v>2651921.15</v>
      </c>
      <c r="L109" s="55">
        <v>286212.94</v>
      </c>
      <c r="M109" s="55">
        <v>3877168.77</v>
      </c>
      <c r="O109" s="59" t="s">
        <v>575</v>
      </c>
      <c r="P109" s="55">
        <v>11315.3</v>
      </c>
      <c r="Q109" s="55">
        <v>127514.94</v>
      </c>
      <c r="T109" s="59" t="s">
        <v>359</v>
      </c>
      <c r="U109" s="55">
        <v>65013.84</v>
      </c>
      <c r="W109" s="55">
        <v>47554.79</v>
      </c>
      <c r="Y109" s="55">
        <v>2336.94</v>
      </c>
      <c r="Z109" s="55">
        <v>6765176.9199999999</v>
      </c>
      <c r="AA109" s="55">
        <v>2417474.27</v>
      </c>
      <c r="AB109" s="55"/>
      <c r="AC109" s="55"/>
      <c r="AD109" s="55">
        <v>97610.84</v>
      </c>
      <c r="AE109" s="55"/>
      <c r="AF109" s="55"/>
      <c r="AH109" s="59" t="s">
        <v>555</v>
      </c>
      <c r="AK109" s="55">
        <v>6000</v>
      </c>
      <c r="AZ109" s="55">
        <v>18661.04</v>
      </c>
    </row>
    <row r="110" spans="2:55" x14ac:dyDescent="0.25">
      <c r="B110" s="59" t="s">
        <v>361</v>
      </c>
      <c r="C110" s="55">
        <v>1649150.5</v>
      </c>
      <c r="D110" s="55">
        <v>330265755.07999998</v>
      </c>
      <c r="E110" s="55">
        <v>337295.82</v>
      </c>
      <c r="F110" s="55">
        <v>291800151.32999998</v>
      </c>
      <c r="H110" s="59" t="s">
        <v>365</v>
      </c>
      <c r="K110" s="55">
        <v>1543847.91</v>
      </c>
      <c r="L110" s="55">
        <v>966277.76</v>
      </c>
      <c r="M110" s="55">
        <v>9747848.0399999991</v>
      </c>
      <c r="O110" s="59" t="s">
        <v>579</v>
      </c>
      <c r="Q110" s="55">
        <v>3078.24</v>
      </c>
      <c r="T110" s="59" t="s">
        <v>361</v>
      </c>
      <c r="U110" s="55">
        <v>1077982.1599999999</v>
      </c>
      <c r="W110" s="55">
        <v>91109.26</v>
      </c>
      <c r="Y110" s="55">
        <v>6594.94</v>
      </c>
      <c r="Z110" s="55">
        <v>28466390.510000002</v>
      </c>
      <c r="AA110" s="55">
        <v>5221438.32</v>
      </c>
      <c r="AB110" s="55"/>
      <c r="AC110" s="55"/>
      <c r="AD110" s="55">
        <v>312238.34999999998</v>
      </c>
      <c r="AE110" s="55"/>
      <c r="AF110" s="55"/>
      <c r="AH110" s="59" t="s">
        <v>561</v>
      </c>
      <c r="AM110" s="55">
        <v>48343.26</v>
      </c>
    </row>
    <row r="111" spans="2:55" x14ac:dyDescent="0.25">
      <c r="B111" s="59" t="s">
        <v>363</v>
      </c>
      <c r="C111" s="55">
        <v>157751.07</v>
      </c>
      <c r="D111" s="55">
        <v>162704199.33000001</v>
      </c>
      <c r="E111" s="55">
        <v>-494910.58</v>
      </c>
      <c r="F111" s="55">
        <v>142635019.84999999</v>
      </c>
      <c r="H111" s="59" t="s">
        <v>367</v>
      </c>
      <c r="L111" s="55">
        <v>529343.76</v>
      </c>
      <c r="M111" s="55">
        <v>11000126.93</v>
      </c>
      <c r="O111" s="59" t="s">
        <v>581</v>
      </c>
      <c r="Q111" s="55">
        <v>4819.24</v>
      </c>
      <c r="T111" s="59" t="s">
        <v>363</v>
      </c>
      <c r="U111" s="55">
        <v>101054.2</v>
      </c>
      <c r="W111" s="55">
        <v>88459.5</v>
      </c>
      <c r="Y111" s="55">
        <v>3116.59</v>
      </c>
      <c r="Z111" s="55">
        <v>17262374.609999999</v>
      </c>
      <c r="AA111" s="55">
        <v>3961336.23</v>
      </c>
      <c r="AB111" s="55"/>
      <c r="AC111" s="55">
        <v>20632.419999999998</v>
      </c>
      <c r="AD111" s="55">
        <v>200597</v>
      </c>
      <c r="AE111" s="55"/>
      <c r="AF111" s="55"/>
      <c r="AH111" s="59" t="s">
        <v>563</v>
      </c>
      <c r="BC111" s="55">
        <v>30075.16</v>
      </c>
    </row>
    <row r="112" spans="2:55" x14ac:dyDescent="0.25">
      <c r="B112" s="59" t="s">
        <v>365</v>
      </c>
      <c r="C112" s="55">
        <v>1609408.63</v>
      </c>
      <c r="D112" s="55">
        <v>503932109.39999998</v>
      </c>
      <c r="E112" s="55">
        <v>-971702.19</v>
      </c>
      <c r="F112" s="55">
        <v>462270861.89999998</v>
      </c>
      <c r="H112" s="59" t="s">
        <v>369</v>
      </c>
      <c r="K112" s="55">
        <v>644109.21</v>
      </c>
      <c r="L112" s="55">
        <v>557361.81999999995</v>
      </c>
      <c r="M112" s="55">
        <v>9221281.3499999996</v>
      </c>
      <c r="O112" s="59" t="s">
        <v>583</v>
      </c>
      <c r="P112" s="55">
        <v>189.61</v>
      </c>
      <c r="Q112" s="55">
        <v>6076.65</v>
      </c>
      <c r="T112" s="59" t="s">
        <v>365</v>
      </c>
      <c r="U112" s="55">
        <v>567820.82999999996</v>
      </c>
      <c r="W112" s="55">
        <v>175045.71</v>
      </c>
      <c r="Y112" s="55">
        <v>10551.51</v>
      </c>
      <c r="Z112" s="55">
        <v>37831529.670000002</v>
      </c>
      <c r="AA112" s="55">
        <v>9401090.25</v>
      </c>
      <c r="AB112" s="55"/>
      <c r="AC112" s="55"/>
      <c r="AD112" s="55">
        <v>575593.43999999994</v>
      </c>
      <c r="AE112" s="55"/>
      <c r="AF112" s="55"/>
      <c r="AH112" s="59" t="s">
        <v>565</v>
      </c>
      <c r="BC112" s="55">
        <v>25196.38</v>
      </c>
    </row>
    <row r="113" spans="2:55" x14ac:dyDescent="0.25">
      <c r="B113" s="59" t="s">
        <v>367</v>
      </c>
      <c r="C113" s="55">
        <v>2023995.92</v>
      </c>
      <c r="D113" s="55">
        <v>443121921.76999998</v>
      </c>
      <c r="E113" s="55">
        <v>-2124723.75</v>
      </c>
      <c r="F113" s="55">
        <v>378055269.66000003</v>
      </c>
      <c r="H113" s="59" t="s">
        <v>371</v>
      </c>
      <c r="M113" s="55">
        <v>62278.37</v>
      </c>
      <c r="O113" s="59" t="s">
        <v>585</v>
      </c>
      <c r="P113" s="55">
        <v>5733.25</v>
      </c>
      <c r="Q113" s="55">
        <v>96237.35</v>
      </c>
      <c r="T113" s="59" t="s">
        <v>367</v>
      </c>
      <c r="U113" s="55">
        <v>45009.73</v>
      </c>
      <c r="V113" s="55">
        <v>592</v>
      </c>
      <c r="W113" s="55">
        <v>235091.44</v>
      </c>
      <c r="Y113" s="55">
        <v>8427.7900000000009</v>
      </c>
      <c r="Z113" s="55">
        <v>63788158.850000001</v>
      </c>
      <c r="AA113" s="55">
        <v>11920327.85</v>
      </c>
      <c r="AB113" s="55"/>
      <c r="AC113" s="55"/>
      <c r="AD113" s="55">
        <v>924421.66</v>
      </c>
      <c r="AE113" s="55"/>
      <c r="AF113" s="55"/>
      <c r="AH113" s="59" t="s">
        <v>567</v>
      </c>
      <c r="AQ113" s="55">
        <v>-778.88</v>
      </c>
      <c r="BC113" s="55">
        <v>32664.03</v>
      </c>
    </row>
    <row r="114" spans="2:55" x14ac:dyDescent="0.25">
      <c r="B114" s="59" t="s">
        <v>369</v>
      </c>
      <c r="C114" s="55">
        <v>1227030.97</v>
      </c>
      <c r="D114" s="55">
        <v>391916262.94999999</v>
      </c>
      <c r="E114" s="55">
        <v>-1505598.69</v>
      </c>
      <c r="F114" s="55">
        <v>364713064.82999998</v>
      </c>
      <c r="H114" s="59" t="s">
        <v>373</v>
      </c>
      <c r="M114" s="55">
        <v>59539.1</v>
      </c>
      <c r="O114" s="59" t="s">
        <v>587</v>
      </c>
      <c r="P114" s="55">
        <v>21252.7</v>
      </c>
      <c r="Q114" s="55">
        <v>274061.33</v>
      </c>
      <c r="T114" s="59" t="s">
        <v>369</v>
      </c>
      <c r="U114" s="55">
        <v>714656.87</v>
      </c>
      <c r="W114" s="55">
        <v>208739.33</v>
      </c>
      <c r="Y114" s="55">
        <v>2082761.08</v>
      </c>
      <c r="Z114" s="55">
        <v>23408778.170000002</v>
      </c>
      <c r="AA114" s="55">
        <v>9102847.6500000004</v>
      </c>
      <c r="AB114" s="55"/>
      <c r="AC114" s="55"/>
      <c r="AD114" s="55">
        <v>696712.62</v>
      </c>
      <c r="AE114" s="55"/>
      <c r="AF114" s="55">
        <v>3923.57</v>
      </c>
      <c r="AH114" s="59" t="s">
        <v>569</v>
      </c>
      <c r="BC114" s="55">
        <v>13564.21</v>
      </c>
    </row>
    <row r="115" spans="2:55" x14ac:dyDescent="0.25">
      <c r="B115" s="59" t="s">
        <v>371</v>
      </c>
      <c r="C115" s="55">
        <v>171213.11</v>
      </c>
      <c r="D115" s="55">
        <v>5280523.8499999996</v>
      </c>
      <c r="E115" s="55">
        <v>39322.199999999997</v>
      </c>
      <c r="F115" s="55">
        <v>4421823.72</v>
      </c>
      <c r="H115" s="59" t="s">
        <v>375</v>
      </c>
      <c r="M115" s="55">
        <v>127260.02</v>
      </c>
      <c r="O115" s="59" t="s">
        <v>589</v>
      </c>
      <c r="P115" s="55">
        <v>13787.99</v>
      </c>
      <c r="Q115" s="55">
        <v>134854.81</v>
      </c>
      <c r="T115" s="59" t="s">
        <v>371</v>
      </c>
      <c r="W115" s="55">
        <v>378.93</v>
      </c>
      <c r="Z115" s="55">
        <v>768329.68</v>
      </c>
      <c r="AA115" s="55">
        <v>22577.24</v>
      </c>
      <c r="AB115" s="55"/>
      <c r="AC115" s="55"/>
      <c r="AD115" s="55"/>
      <c r="AE115" s="55"/>
      <c r="AF115" s="55"/>
      <c r="AH115" s="59" t="s">
        <v>575</v>
      </c>
      <c r="AJ115" s="55">
        <v>82897.820000000007</v>
      </c>
      <c r="AK115" s="55">
        <v>30548</v>
      </c>
      <c r="AR115" s="55">
        <v>10849.02</v>
      </c>
    </row>
    <row r="116" spans="2:55" x14ac:dyDescent="0.25">
      <c r="B116" s="59" t="s">
        <v>373</v>
      </c>
      <c r="D116" s="55">
        <v>8245093.5899999999</v>
      </c>
      <c r="E116" s="55">
        <v>-614</v>
      </c>
      <c r="F116" s="55">
        <v>8085554.4900000002</v>
      </c>
      <c r="H116" s="59" t="s">
        <v>377</v>
      </c>
      <c r="M116" s="55">
        <v>276492.90000000002</v>
      </c>
      <c r="O116" s="59" t="s">
        <v>591</v>
      </c>
      <c r="P116" s="55">
        <v>64204.800000000003</v>
      </c>
      <c r="Q116" s="55">
        <v>224113.44</v>
      </c>
      <c r="T116" s="59" t="s">
        <v>373</v>
      </c>
      <c r="Z116" s="55">
        <v>160153.1</v>
      </c>
      <c r="AA116" s="55">
        <v>60153.1</v>
      </c>
      <c r="AB116" s="55"/>
      <c r="AC116" s="55"/>
      <c r="AD116" s="55"/>
      <c r="AE116" s="55"/>
      <c r="AF116" s="55"/>
      <c r="AH116" s="59" t="s">
        <v>581</v>
      </c>
      <c r="BC116" s="55">
        <v>6074.44</v>
      </c>
    </row>
    <row r="117" spans="2:55" x14ac:dyDescent="0.25">
      <c r="B117" s="59" t="s">
        <v>375</v>
      </c>
      <c r="C117" s="55">
        <v>227132.87</v>
      </c>
      <c r="D117" s="55">
        <v>8582371.6199999992</v>
      </c>
      <c r="E117" s="55">
        <v>44713.51</v>
      </c>
      <c r="F117" s="55">
        <v>6994546.8200000003</v>
      </c>
      <c r="H117" s="59" t="s">
        <v>379</v>
      </c>
      <c r="L117" s="55">
        <v>107521.41</v>
      </c>
      <c r="M117" s="55">
        <v>94419.199999999997</v>
      </c>
      <c r="O117" s="59" t="s">
        <v>593</v>
      </c>
      <c r="P117" s="55">
        <v>877.15</v>
      </c>
      <c r="Q117" s="55">
        <v>248528.28</v>
      </c>
      <c r="T117" s="59" t="s">
        <v>375</v>
      </c>
      <c r="U117" s="55">
        <v>2900.6</v>
      </c>
      <c r="W117" s="55">
        <v>1653.73</v>
      </c>
      <c r="Z117" s="55">
        <v>1496516.89</v>
      </c>
      <c r="AA117" s="55">
        <v>77992.179999999993</v>
      </c>
      <c r="AB117" s="55"/>
      <c r="AC117" s="55"/>
      <c r="AD117" s="55"/>
      <c r="AE117" s="55"/>
      <c r="AF117" s="55"/>
      <c r="AH117" s="59" t="s">
        <v>583</v>
      </c>
      <c r="BC117" s="55">
        <v>25617.33</v>
      </c>
    </row>
    <row r="118" spans="2:55" x14ac:dyDescent="0.25">
      <c r="B118" s="59" t="s">
        <v>377</v>
      </c>
      <c r="D118" s="55">
        <v>5560409.4500000002</v>
      </c>
      <c r="E118" s="55">
        <v>75501.02</v>
      </c>
      <c r="F118" s="55">
        <v>4606544.1500000004</v>
      </c>
      <c r="H118" s="59" t="s">
        <v>381</v>
      </c>
      <c r="M118" s="55">
        <v>461427.58</v>
      </c>
      <c r="O118" s="59" t="s">
        <v>595</v>
      </c>
      <c r="P118" s="55">
        <v>23922.91</v>
      </c>
      <c r="Q118" s="55">
        <v>262289.45</v>
      </c>
      <c r="T118" s="59" t="s">
        <v>377</v>
      </c>
      <c r="W118" s="55">
        <v>4138.8599999999997</v>
      </c>
      <c r="Z118" s="55">
        <v>949726.44</v>
      </c>
      <c r="AA118" s="55">
        <v>196853.02</v>
      </c>
      <c r="AB118" s="55"/>
      <c r="AC118" s="55"/>
      <c r="AD118" s="55"/>
      <c r="AE118" s="55"/>
      <c r="AF118" s="55"/>
      <c r="AH118" s="59" t="s">
        <v>585</v>
      </c>
      <c r="AZ118" s="55">
        <v>2468.5700000000002</v>
      </c>
      <c r="BC118" s="55">
        <v>151614.10999999999</v>
      </c>
    </row>
    <row r="119" spans="2:55" x14ac:dyDescent="0.25">
      <c r="B119" s="59" t="s">
        <v>379</v>
      </c>
      <c r="C119" s="55">
        <v>69834.570000000007</v>
      </c>
      <c r="D119" s="55">
        <v>5121322.57</v>
      </c>
      <c r="E119" s="55">
        <v>82159.37</v>
      </c>
      <c r="F119" s="55">
        <v>3377348.5</v>
      </c>
      <c r="H119" s="59" t="s">
        <v>383</v>
      </c>
      <c r="M119" s="55">
        <v>233981.41</v>
      </c>
      <c r="O119" s="59" t="s">
        <v>597</v>
      </c>
      <c r="P119" s="55">
        <v>25</v>
      </c>
      <c r="T119" s="59" t="s">
        <v>379</v>
      </c>
      <c r="Z119" s="55">
        <v>1033570.65</v>
      </c>
      <c r="AA119" s="55">
        <v>12259.83</v>
      </c>
      <c r="AB119" s="55"/>
      <c r="AC119" s="55"/>
      <c r="AD119" s="55"/>
      <c r="AE119" s="55"/>
      <c r="AF119" s="55"/>
      <c r="AH119" s="59" t="s">
        <v>587</v>
      </c>
      <c r="AI119" s="55">
        <v>9977.91</v>
      </c>
      <c r="AM119" s="55">
        <v>407409.3</v>
      </c>
      <c r="AZ119" s="55">
        <v>40383.68</v>
      </c>
      <c r="BC119" s="55">
        <v>127036.76</v>
      </c>
    </row>
    <row r="120" spans="2:55" x14ac:dyDescent="0.25">
      <c r="B120" s="59" t="s">
        <v>381</v>
      </c>
      <c r="D120" s="55">
        <v>8969557.7400000002</v>
      </c>
      <c r="E120" s="55">
        <v>12729.29</v>
      </c>
      <c r="F120" s="55">
        <v>6966440.6500000004</v>
      </c>
      <c r="H120" s="59" t="s">
        <v>1102</v>
      </c>
      <c r="M120" s="55">
        <v>54133.01</v>
      </c>
      <c r="O120" s="59" t="s">
        <v>599</v>
      </c>
      <c r="P120" s="55">
        <v>30356.74</v>
      </c>
      <c r="Q120" s="55">
        <v>828109.65</v>
      </c>
      <c r="T120" s="59" t="s">
        <v>381</v>
      </c>
      <c r="U120" s="55">
        <v>3688.05</v>
      </c>
      <c r="W120" s="55">
        <v>9960.07</v>
      </c>
      <c r="Z120" s="55">
        <v>1989468.97</v>
      </c>
      <c r="AA120" s="55">
        <v>435050.17</v>
      </c>
      <c r="AB120" s="55"/>
      <c r="AC120" s="55"/>
      <c r="AD120" s="55"/>
      <c r="AE120" s="55"/>
      <c r="AF120" s="55"/>
      <c r="AH120" s="59" t="s">
        <v>589</v>
      </c>
      <c r="BC120" s="55">
        <v>16847.68</v>
      </c>
    </row>
    <row r="121" spans="2:55" x14ac:dyDescent="0.25">
      <c r="B121" s="59" t="s">
        <v>383</v>
      </c>
      <c r="D121" s="55">
        <v>4384098.88</v>
      </c>
      <c r="E121" s="55">
        <v>2382.41</v>
      </c>
      <c r="F121" s="55">
        <v>3197243.55</v>
      </c>
      <c r="H121" s="59" t="s">
        <v>385</v>
      </c>
      <c r="L121" s="55">
        <v>254690.57</v>
      </c>
      <c r="M121" s="55">
        <v>2791608.12</v>
      </c>
      <c r="O121" s="59" t="s">
        <v>601</v>
      </c>
      <c r="P121" s="55">
        <v>37250.17</v>
      </c>
      <c r="Q121" s="55">
        <v>1263258.25</v>
      </c>
      <c r="T121" s="59" t="s">
        <v>383</v>
      </c>
      <c r="U121" s="55">
        <v>4109.78</v>
      </c>
      <c r="W121" s="55">
        <v>5973.72</v>
      </c>
      <c r="Z121" s="55">
        <v>1176771.83</v>
      </c>
      <c r="AA121" s="55">
        <v>221515.5</v>
      </c>
      <c r="AB121" s="55"/>
      <c r="AC121" s="55"/>
      <c r="AD121" s="55"/>
      <c r="AE121" s="55"/>
      <c r="AF121" s="55"/>
      <c r="AH121" s="59" t="s">
        <v>591</v>
      </c>
      <c r="BC121" s="55">
        <v>282016.75</v>
      </c>
    </row>
    <row r="122" spans="2:55" x14ac:dyDescent="0.25">
      <c r="B122" s="59" t="s">
        <v>1102</v>
      </c>
      <c r="C122" s="55">
        <v>166745.51</v>
      </c>
      <c r="D122" s="55">
        <v>3633678.63</v>
      </c>
      <c r="E122" s="55">
        <v>17612.55</v>
      </c>
      <c r="F122" s="55">
        <v>2494073.11</v>
      </c>
      <c r="H122" s="59" t="s">
        <v>387</v>
      </c>
      <c r="M122" s="55">
        <v>1294680.6100000001</v>
      </c>
      <c r="O122" s="59" t="s">
        <v>603</v>
      </c>
      <c r="P122" s="55">
        <v>5512.91</v>
      </c>
      <c r="Q122" s="55">
        <v>14639.09</v>
      </c>
      <c r="T122" s="59" t="s">
        <v>1102</v>
      </c>
      <c r="W122" s="55">
        <v>673.18</v>
      </c>
      <c r="Z122" s="55">
        <v>813648.46</v>
      </c>
      <c r="AA122" s="55">
        <v>35847.279999999999</v>
      </c>
      <c r="AB122" s="55"/>
      <c r="AC122" s="55"/>
      <c r="AD122" s="55"/>
      <c r="AE122" s="55"/>
      <c r="AF122" s="55"/>
      <c r="AH122" s="59" t="s">
        <v>593</v>
      </c>
      <c r="AI122" s="55">
        <v>88351.92</v>
      </c>
      <c r="BC122" s="55">
        <v>23918.92</v>
      </c>
    </row>
    <row r="123" spans="2:55" x14ac:dyDescent="0.25">
      <c r="B123" s="59" t="s">
        <v>385</v>
      </c>
      <c r="C123" s="55">
        <v>349888.8</v>
      </c>
      <c r="D123" s="55">
        <v>89276695.030000001</v>
      </c>
      <c r="E123" s="55">
        <v>-609022.31999999995</v>
      </c>
      <c r="F123" s="55">
        <v>75530446.25</v>
      </c>
      <c r="H123" s="59" t="s">
        <v>389</v>
      </c>
      <c r="J123" s="55">
        <v>38108.21</v>
      </c>
      <c r="L123" s="55">
        <v>389664.66</v>
      </c>
      <c r="M123" s="55">
        <v>2385935.35</v>
      </c>
      <c r="O123" s="59" t="s">
        <v>605</v>
      </c>
      <c r="P123" s="55">
        <v>289.25</v>
      </c>
      <c r="Q123" s="55">
        <v>13684.15</v>
      </c>
      <c r="T123" s="59" t="s">
        <v>385</v>
      </c>
      <c r="U123" s="55">
        <v>36734.44</v>
      </c>
      <c r="V123" s="55">
        <v>330.84</v>
      </c>
      <c r="W123" s="55">
        <v>61744.05</v>
      </c>
      <c r="Y123" s="55">
        <v>239530</v>
      </c>
      <c r="Z123" s="55">
        <v>13423337.939999999</v>
      </c>
      <c r="AA123" s="55">
        <v>3118866.95</v>
      </c>
      <c r="AB123" s="55"/>
      <c r="AC123" s="55"/>
      <c r="AD123" s="55">
        <v>183285</v>
      </c>
      <c r="AE123" s="55"/>
      <c r="AF123" s="55"/>
      <c r="AH123" s="59" t="s">
        <v>595</v>
      </c>
      <c r="AJ123" s="55">
        <v>820000</v>
      </c>
      <c r="BC123" s="55">
        <v>24437.38</v>
      </c>
    </row>
    <row r="124" spans="2:55" x14ac:dyDescent="0.25">
      <c r="B124" s="59" t="s">
        <v>387</v>
      </c>
      <c r="C124" s="55">
        <v>139656.34</v>
      </c>
      <c r="D124" s="55">
        <v>58867084.149999999</v>
      </c>
      <c r="E124" s="55">
        <v>-292022.86</v>
      </c>
      <c r="F124" s="55">
        <v>54579696.310000002</v>
      </c>
      <c r="H124" s="59" t="s">
        <v>391</v>
      </c>
      <c r="J124" s="55">
        <v>150544.06</v>
      </c>
      <c r="L124" s="55">
        <v>1024142.66</v>
      </c>
      <c r="M124" s="55">
        <v>4937067.01</v>
      </c>
      <c r="O124" s="59" t="s">
        <v>607</v>
      </c>
      <c r="P124" s="55">
        <v>478.66</v>
      </c>
      <c r="Q124" s="55">
        <v>6265.34</v>
      </c>
      <c r="T124" s="59" t="s">
        <v>387</v>
      </c>
      <c r="U124" s="55">
        <v>48980.49</v>
      </c>
      <c r="V124" s="55">
        <v>347.85</v>
      </c>
      <c r="W124" s="55">
        <v>40766.35</v>
      </c>
      <c r="Z124" s="55">
        <v>4337545.05</v>
      </c>
      <c r="AA124" s="55">
        <v>1361486.88</v>
      </c>
      <c r="AB124" s="55"/>
      <c r="AC124" s="55"/>
      <c r="AD124" s="55">
        <v>135469.75</v>
      </c>
      <c r="AE124" s="55"/>
      <c r="AF124" s="55"/>
      <c r="AH124" s="59" t="s">
        <v>599</v>
      </c>
      <c r="AJ124" s="55">
        <v>11235.23</v>
      </c>
    </row>
    <row r="125" spans="2:55" x14ac:dyDescent="0.25">
      <c r="B125" s="59" t="s">
        <v>389</v>
      </c>
      <c r="C125" s="55">
        <v>169580.72</v>
      </c>
      <c r="D125" s="55">
        <v>97324007.959999993</v>
      </c>
      <c r="E125" s="55">
        <v>993.69</v>
      </c>
      <c r="F125" s="55">
        <v>83537060.540000007</v>
      </c>
      <c r="H125" s="59" t="s">
        <v>393</v>
      </c>
      <c r="J125" s="55">
        <v>861.75</v>
      </c>
      <c r="L125" s="55">
        <v>400690.72</v>
      </c>
      <c r="M125" s="55">
        <v>4179003.65</v>
      </c>
      <c r="O125" s="59" t="s">
        <v>609</v>
      </c>
      <c r="P125" s="55">
        <v>2.4900000000000002</v>
      </c>
      <c r="T125" s="59" t="s">
        <v>389</v>
      </c>
      <c r="U125" s="55">
        <v>24222.82</v>
      </c>
      <c r="W125" s="55">
        <v>46071.01</v>
      </c>
      <c r="Y125" s="55">
        <v>1849823.58</v>
      </c>
      <c r="Z125" s="55">
        <v>11193355.140000001</v>
      </c>
      <c r="AA125" s="55">
        <v>2160385.94</v>
      </c>
      <c r="AB125" s="55"/>
      <c r="AC125" s="55"/>
      <c r="AD125" s="55">
        <v>154261.89000000001</v>
      </c>
      <c r="AE125" s="55"/>
      <c r="AF125" s="55"/>
      <c r="AH125" s="59" t="s">
        <v>601</v>
      </c>
      <c r="BB125" s="55">
        <v>6200.33</v>
      </c>
      <c r="BC125" s="55">
        <v>20780.900000000001</v>
      </c>
    </row>
    <row r="126" spans="2:55" x14ac:dyDescent="0.25">
      <c r="B126" s="59" t="s">
        <v>391</v>
      </c>
      <c r="C126" s="55">
        <v>1211341.8899999999</v>
      </c>
      <c r="D126" s="55">
        <v>184342456.38999999</v>
      </c>
      <c r="E126" s="55">
        <v>-962746.98</v>
      </c>
      <c r="F126" s="55">
        <v>156399058.50999999</v>
      </c>
      <c r="H126" s="59" t="s">
        <v>395</v>
      </c>
      <c r="M126" s="55">
        <v>334687.59000000003</v>
      </c>
      <c r="O126" s="59" t="s">
        <v>611</v>
      </c>
      <c r="P126" s="55">
        <v>8049.02</v>
      </c>
      <c r="Q126" s="55">
        <v>38130.81</v>
      </c>
      <c r="T126" s="59" t="s">
        <v>391</v>
      </c>
      <c r="U126" s="55">
        <v>-18965.84</v>
      </c>
      <c r="W126" s="55">
        <v>130455.57</v>
      </c>
      <c r="Y126" s="55">
        <v>4998826.72</v>
      </c>
      <c r="Z126" s="55">
        <v>22235158.57</v>
      </c>
      <c r="AA126" s="55">
        <v>5362184.53</v>
      </c>
      <c r="AB126" s="55"/>
      <c r="AC126" s="55"/>
      <c r="AD126" s="55">
        <v>426139.73</v>
      </c>
      <c r="AE126" s="55"/>
      <c r="AF126" s="55"/>
      <c r="AH126" s="59" t="s">
        <v>603</v>
      </c>
      <c r="AJ126" s="55">
        <v>14719.59</v>
      </c>
    </row>
    <row r="127" spans="2:55" x14ac:dyDescent="0.25">
      <c r="B127" s="59" t="s">
        <v>393</v>
      </c>
      <c r="C127" s="55">
        <v>1008929.15</v>
      </c>
      <c r="D127" s="55">
        <v>172595235.43000001</v>
      </c>
      <c r="E127" s="55">
        <v>-918029.48</v>
      </c>
      <c r="F127" s="55">
        <v>147389525.19999999</v>
      </c>
      <c r="H127" s="59" t="s">
        <v>401</v>
      </c>
      <c r="M127" s="55">
        <v>110684.41</v>
      </c>
      <c r="O127" s="59" t="s">
        <v>613</v>
      </c>
      <c r="P127" s="55">
        <v>8315.84</v>
      </c>
      <c r="Q127" s="55">
        <v>248618.75</v>
      </c>
      <c r="T127" s="59" t="s">
        <v>393</v>
      </c>
      <c r="U127" s="55">
        <v>156639.62</v>
      </c>
      <c r="W127" s="55">
        <v>86393.36</v>
      </c>
      <c r="Y127" s="55">
        <v>996443.24</v>
      </c>
      <c r="Z127" s="55">
        <v>23340556.780000001</v>
      </c>
      <c r="AA127" s="55">
        <v>4564312.79</v>
      </c>
      <c r="AB127" s="55"/>
      <c r="AC127" s="55"/>
      <c r="AD127" s="55">
        <v>289687.36</v>
      </c>
      <c r="AE127" s="55"/>
      <c r="AF127" s="55"/>
      <c r="AH127" s="59" t="s">
        <v>605</v>
      </c>
      <c r="AJ127" s="55">
        <v>151921.38</v>
      </c>
      <c r="BC127" s="55">
        <v>7994.98</v>
      </c>
    </row>
    <row r="128" spans="2:55" x14ac:dyDescent="0.25">
      <c r="B128" s="59" t="s">
        <v>395</v>
      </c>
      <c r="D128" s="55">
        <v>4703944.2300000004</v>
      </c>
      <c r="E128" s="55">
        <v>130405.96</v>
      </c>
      <c r="F128" s="55">
        <v>3977017.75</v>
      </c>
      <c r="H128" s="59" t="s">
        <v>403</v>
      </c>
      <c r="L128" s="55">
        <v>46.81</v>
      </c>
      <c r="M128" s="55">
        <v>192562.91</v>
      </c>
      <c r="O128" s="59" t="s">
        <v>625</v>
      </c>
      <c r="P128" s="55">
        <v>1124.98</v>
      </c>
      <c r="T128" s="59" t="s">
        <v>395</v>
      </c>
      <c r="W128" s="55">
        <v>4408.9399999999996</v>
      </c>
      <c r="Z128" s="55">
        <v>630135.16</v>
      </c>
      <c r="AA128" s="55">
        <v>199872.69</v>
      </c>
      <c r="AB128" s="55"/>
      <c r="AC128" s="55"/>
      <c r="AD128" s="55"/>
      <c r="AE128" s="55"/>
      <c r="AF128" s="55"/>
      <c r="AH128" s="59" t="s">
        <v>611</v>
      </c>
      <c r="BC128" s="55">
        <v>11070.52</v>
      </c>
    </row>
    <row r="129" spans="2:55" x14ac:dyDescent="0.25">
      <c r="B129" s="59" t="s">
        <v>397</v>
      </c>
      <c r="D129" s="55">
        <v>2028940.65</v>
      </c>
      <c r="F129" s="55">
        <v>1838125.2</v>
      </c>
      <c r="H129" s="59" t="s">
        <v>405</v>
      </c>
      <c r="J129" s="55">
        <v>117661.59</v>
      </c>
      <c r="K129" s="55">
        <v>65875</v>
      </c>
      <c r="L129" s="55">
        <v>47507.72</v>
      </c>
      <c r="M129" s="55">
        <v>1483185.89</v>
      </c>
      <c r="O129" s="59" t="s">
        <v>629</v>
      </c>
      <c r="P129" s="55">
        <v>1946.75</v>
      </c>
      <c r="Q129" s="55">
        <v>785.53</v>
      </c>
      <c r="T129" s="59" t="s">
        <v>397</v>
      </c>
      <c r="Z129" s="55">
        <v>190815.45</v>
      </c>
      <c r="AA129" s="55"/>
      <c r="AB129" s="55"/>
      <c r="AC129" s="55"/>
      <c r="AD129" s="55"/>
      <c r="AE129" s="55"/>
      <c r="AF129" s="55"/>
      <c r="AH129" s="59" t="s">
        <v>613</v>
      </c>
      <c r="AO129" s="55">
        <v>23162.51</v>
      </c>
      <c r="AP129" s="55">
        <v>25186.52</v>
      </c>
      <c r="AX129" s="55">
        <v>35287.51</v>
      </c>
      <c r="BC129" s="55">
        <v>103684.21</v>
      </c>
    </row>
    <row r="130" spans="2:55" x14ac:dyDescent="0.25">
      <c r="B130" s="59" t="s">
        <v>399</v>
      </c>
      <c r="C130" s="55">
        <v>1609.2</v>
      </c>
      <c r="D130" s="55">
        <v>513698.35</v>
      </c>
      <c r="F130" s="55">
        <v>509184.27</v>
      </c>
      <c r="H130" s="59" t="s">
        <v>407</v>
      </c>
      <c r="M130" s="55">
        <v>296051.34000000003</v>
      </c>
      <c r="O130" s="59" t="s">
        <v>631</v>
      </c>
      <c r="P130" s="55">
        <v>1428.31</v>
      </c>
      <c r="Q130" s="55">
        <v>85653.89</v>
      </c>
      <c r="T130" s="59" t="s">
        <v>399</v>
      </c>
      <c r="Y130" s="55">
        <v>2904.88</v>
      </c>
      <c r="AA130" s="55"/>
      <c r="AB130" s="55"/>
      <c r="AC130" s="55"/>
      <c r="AD130" s="55"/>
      <c r="AE130" s="55"/>
      <c r="AF130" s="55"/>
      <c r="AH130" s="59" t="s">
        <v>619</v>
      </c>
      <c r="AJ130" s="55">
        <v>16679.64</v>
      </c>
    </row>
    <row r="131" spans="2:55" x14ac:dyDescent="0.25">
      <c r="B131" s="59" t="s">
        <v>401</v>
      </c>
      <c r="C131" s="55">
        <v>60745.15</v>
      </c>
      <c r="D131" s="55">
        <v>2832940.13</v>
      </c>
      <c r="E131" s="55">
        <v>54953.61</v>
      </c>
      <c r="F131" s="55">
        <v>2501598.4300000002</v>
      </c>
      <c r="H131" s="59" t="s">
        <v>409</v>
      </c>
      <c r="M131" s="55">
        <v>362965.59</v>
      </c>
      <c r="O131" s="59" t="s">
        <v>637</v>
      </c>
      <c r="R131" s="55">
        <v>16118.12</v>
      </c>
      <c r="T131" s="59" t="s">
        <v>401</v>
      </c>
      <c r="U131" s="55">
        <v>4263.6499999999996</v>
      </c>
      <c r="W131" s="55">
        <v>12783.55</v>
      </c>
      <c r="Y131" s="55">
        <v>10118.69</v>
      </c>
      <c r="Z131" s="55">
        <v>238754.66</v>
      </c>
      <c r="AA131" s="55">
        <v>37361.760000000002</v>
      </c>
      <c r="AB131" s="55"/>
      <c r="AC131" s="55"/>
      <c r="AD131" s="55">
        <v>1321.84</v>
      </c>
      <c r="AE131" s="55"/>
      <c r="AF131" s="55"/>
      <c r="AH131" s="59" t="s">
        <v>621</v>
      </c>
      <c r="AJ131" s="55">
        <v>6269.99</v>
      </c>
    </row>
    <row r="132" spans="2:55" x14ac:dyDescent="0.25">
      <c r="B132" s="59" t="s">
        <v>403</v>
      </c>
      <c r="C132" s="55">
        <v>54348.639999999999</v>
      </c>
      <c r="D132" s="55">
        <v>4918341.43</v>
      </c>
      <c r="E132" s="55">
        <v>59046.93</v>
      </c>
      <c r="F132" s="55">
        <v>4331843.5599999996</v>
      </c>
      <c r="H132" s="59" t="s">
        <v>411</v>
      </c>
      <c r="L132" s="55">
        <v>209.97</v>
      </c>
      <c r="M132" s="55">
        <v>105856.99</v>
      </c>
      <c r="O132" s="59" t="s">
        <v>639</v>
      </c>
      <c r="P132" s="55">
        <v>955.47</v>
      </c>
      <c r="Q132" s="55">
        <v>20477.45</v>
      </c>
      <c r="T132" s="59" t="s">
        <v>403</v>
      </c>
      <c r="U132" s="55">
        <v>3500.73</v>
      </c>
      <c r="W132" s="55">
        <v>2521.39</v>
      </c>
      <c r="Y132" s="55">
        <v>14226.11</v>
      </c>
      <c r="Z132" s="55">
        <v>511854.19</v>
      </c>
      <c r="AA132" s="55">
        <v>125721.25</v>
      </c>
      <c r="AB132" s="55"/>
      <c r="AC132" s="55"/>
      <c r="AD132" s="55">
        <v>1772.61</v>
      </c>
      <c r="AE132" s="55"/>
      <c r="AF132" s="55"/>
      <c r="AH132" s="59" t="s">
        <v>625</v>
      </c>
      <c r="BC132" s="55">
        <v>80566.62</v>
      </c>
    </row>
    <row r="133" spans="2:55" x14ac:dyDescent="0.25">
      <c r="B133" s="59" t="s">
        <v>405</v>
      </c>
      <c r="C133" s="55">
        <v>74418.94</v>
      </c>
      <c r="D133" s="55">
        <v>48386668.380000003</v>
      </c>
      <c r="E133" s="55">
        <v>-349532.18</v>
      </c>
      <c r="F133" s="55">
        <v>41853922.840000004</v>
      </c>
      <c r="H133" s="59" t="s">
        <v>415</v>
      </c>
      <c r="M133" s="55">
        <v>64653.38</v>
      </c>
      <c r="O133" s="59" t="s">
        <v>641</v>
      </c>
      <c r="P133" s="55">
        <v>671.74</v>
      </c>
      <c r="Q133" s="55">
        <v>39651.449999999997</v>
      </c>
      <c r="T133" s="59" t="s">
        <v>405</v>
      </c>
      <c r="U133" s="55">
        <v>39087.230000000003</v>
      </c>
      <c r="W133" s="55">
        <v>36901.17</v>
      </c>
      <c r="Y133" s="55">
        <v>202302.48</v>
      </c>
      <c r="Z133" s="55">
        <v>6274263.1900000004</v>
      </c>
      <c r="AA133" s="55">
        <v>1604329.41</v>
      </c>
      <c r="AB133" s="55"/>
      <c r="AC133" s="55"/>
      <c r="AD133" s="55">
        <v>152400.26</v>
      </c>
      <c r="AE133" s="55"/>
      <c r="AF133" s="55"/>
      <c r="AH133" s="59" t="s">
        <v>629</v>
      </c>
      <c r="AO133" s="55">
        <v>10091</v>
      </c>
    </row>
    <row r="134" spans="2:55" x14ac:dyDescent="0.25">
      <c r="B134" s="59" t="s">
        <v>407</v>
      </c>
      <c r="C134" s="55">
        <v>269844.40000000002</v>
      </c>
      <c r="D134" s="55">
        <v>9956636.1600000001</v>
      </c>
      <c r="E134" s="55">
        <v>-108421.73</v>
      </c>
      <c r="F134" s="55">
        <v>8588677.6400000006</v>
      </c>
      <c r="H134" s="59" t="s">
        <v>417</v>
      </c>
      <c r="L134" s="55">
        <v>974.42</v>
      </c>
      <c r="M134" s="55">
        <v>77114.94</v>
      </c>
      <c r="O134" s="59" t="s">
        <v>643</v>
      </c>
      <c r="P134" s="55">
        <v>204896.73</v>
      </c>
      <c r="Q134" s="55">
        <v>110067.27</v>
      </c>
      <c r="T134" s="59" t="s">
        <v>407</v>
      </c>
      <c r="U134" s="55">
        <v>4296.95</v>
      </c>
      <c r="W134" s="55">
        <v>28162.05</v>
      </c>
      <c r="Y134" s="55">
        <v>139552.99</v>
      </c>
      <c r="Z134" s="55">
        <v>1034523.86</v>
      </c>
      <c r="AA134" s="55">
        <v>330998.23</v>
      </c>
      <c r="AB134" s="55"/>
      <c r="AC134" s="55"/>
      <c r="AD134" s="55">
        <v>41015.839999999997</v>
      </c>
      <c r="AE134" s="55"/>
      <c r="AF134" s="55"/>
      <c r="AH134" s="59" t="s">
        <v>631</v>
      </c>
      <c r="BA134" s="55">
        <v>27580.44</v>
      </c>
      <c r="BC134" s="55">
        <v>74242.820000000007</v>
      </c>
    </row>
    <row r="135" spans="2:55" x14ac:dyDescent="0.25">
      <c r="B135" s="59" t="s">
        <v>409</v>
      </c>
      <c r="C135" s="55">
        <v>307023.06</v>
      </c>
      <c r="D135" s="55">
        <v>14960639.039999999</v>
      </c>
      <c r="E135" s="55">
        <v>-12963.92</v>
      </c>
      <c r="F135" s="55">
        <v>12984652.26</v>
      </c>
      <c r="H135" s="59" t="s">
        <v>419</v>
      </c>
      <c r="M135" s="55">
        <v>114935.62</v>
      </c>
      <c r="O135" s="59" t="s">
        <v>645</v>
      </c>
      <c r="P135" s="55">
        <v>508950.04</v>
      </c>
      <c r="Q135" s="55">
        <v>394127.56</v>
      </c>
      <c r="T135" s="59" t="s">
        <v>409</v>
      </c>
      <c r="U135" s="55">
        <v>3724.94</v>
      </c>
      <c r="W135" s="55">
        <v>8204.1200000000008</v>
      </c>
      <c r="Y135" s="55">
        <v>56200.25</v>
      </c>
      <c r="Z135" s="55">
        <v>1623830.09</v>
      </c>
      <c r="AA135" s="55">
        <v>364000.45</v>
      </c>
      <c r="AB135" s="55"/>
      <c r="AC135" s="55"/>
      <c r="AD135" s="55"/>
      <c r="AE135" s="55"/>
      <c r="AF135" s="55"/>
      <c r="AH135" s="59" t="s">
        <v>633</v>
      </c>
      <c r="AK135" s="55">
        <v>21716.36</v>
      </c>
    </row>
    <row r="136" spans="2:55" x14ac:dyDescent="0.25">
      <c r="B136" s="59" t="s">
        <v>411</v>
      </c>
      <c r="C136" s="55">
        <v>68839.58</v>
      </c>
      <c r="D136" s="55">
        <v>2412602.5499999998</v>
      </c>
      <c r="E136" s="55">
        <v>57390.45</v>
      </c>
      <c r="F136" s="55">
        <v>2259417.14</v>
      </c>
      <c r="H136" s="59" t="s">
        <v>421</v>
      </c>
      <c r="L136" s="55">
        <v>30962.41</v>
      </c>
      <c r="M136" s="55">
        <v>130202.38</v>
      </c>
      <c r="O136" s="59" t="s">
        <v>649</v>
      </c>
      <c r="P136" s="55">
        <v>1914.28</v>
      </c>
      <c r="Q136" s="55">
        <v>13260.06</v>
      </c>
      <c r="T136" s="59" t="s">
        <v>411</v>
      </c>
      <c r="U136" s="55">
        <v>1188.5</v>
      </c>
      <c r="W136" s="55">
        <v>1118.4000000000001</v>
      </c>
      <c r="Y136" s="55">
        <v>449.5</v>
      </c>
      <c r="Z136" s="55">
        <v>81379.460000000006</v>
      </c>
      <c r="AA136" s="55">
        <v>41688.550000000003</v>
      </c>
      <c r="AB136" s="55"/>
      <c r="AC136" s="55"/>
      <c r="AD136" s="55">
        <v>4471.09</v>
      </c>
      <c r="AE136" s="55"/>
      <c r="AF136" s="55"/>
      <c r="AH136" s="59" t="s">
        <v>635</v>
      </c>
      <c r="AI136" s="55">
        <v>15028.74</v>
      </c>
      <c r="BC136" s="55">
        <v>39340.129999999997</v>
      </c>
    </row>
    <row r="137" spans="2:55" x14ac:dyDescent="0.25">
      <c r="B137" s="59" t="s">
        <v>413</v>
      </c>
      <c r="C137" s="55">
        <v>21420.07</v>
      </c>
      <c r="D137" s="55">
        <v>2636429.0299999998</v>
      </c>
      <c r="F137" s="55">
        <v>2567045.42</v>
      </c>
      <c r="H137" s="59" t="s">
        <v>423</v>
      </c>
      <c r="L137" s="55">
        <v>558.58000000000004</v>
      </c>
      <c r="M137" s="55">
        <v>325.64</v>
      </c>
      <c r="O137" s="59" t="s">
        <v>653</v>
      </c>
      <c r="P137" s="55">
        <v>561.54</v>
      </c>
      <c r="Q137" s="55">
        <v>5020.9799999999996</v>
      </c>
      <c r="T137" s="59" t="s">
        <v>413</v>
      </c>
      <c r="Y137" s="55">
        <v>907.61</v>
      </c>
      <c r="Z137" s="55">
        <v>47055.93</v>
      </c>
      <c r="AA137" s="55"/>
      <c r="AB137" s="55"/>
      <c r="AC137" s="55"/>
      <c r="AD137" s="55"/>
      <c r="AE137" s="55"/>
      <c r="AF137" s="55"/>
      <c r="AH137" s="59" t="s">
        <v>639</v>
      </c>
      <c r="AJ137" s="55">
        <v>17802.16</v>
      </c>
      <c r="BC137" s="55">
        <v>10803.29</v>
      </c>
    </row>
    <row r="138" spans="2:55" x14ac:dyDescent="0.25">
      <c r="B138" s="59" t="s">
        <v>415</v>
      </c>
      <c r="D138" s="55">
        <v>1550611.52</v>
      </c>
      <c r="E138" s="55">
        <v>6831.75</v>
      </c>
      <c r="F138" s="55">
        <v>1357423.51</v>
      </c>
      <c r="H138" s="59" t="s">
        <v>425</v>
      </c>
      <c r="M138" s="55">
        <v>447642.09</v>
      </c>
      <c r="O138" s="59" t="s">
        <v>655</v>
      </c>
      <c r="P138" s="55">
        <v>88.92</v>
      </c>
      <c r="Q138" s="55">
        <v>18430.84</v>
      </c>
      <c r="T138" s="59" t="s">
        <v>415</v>
      </c>
      <c r="U138" s="55">
        <v>1019.11</v>
      </c>
      <c r="W138" s="55">
        <v>1164.26</v>
      </c>
      <c r="Y138" s="55">
        <v>692.65</v>
      </c>
      <c r="Z138" s="55">
        <v>188557.85</v>
      </c>
      <c r="AA138" s="55">
        <v>52032.74</v>
      </c>
      <c r="AB138" s="55"/>
      <c r="AC138" s="55"/>
      <c r="AD138" s="55">
        <v>3605.52</v>
      </c>
      <c r="AE138" s="55"/>
      <c r="AF138" s="55"/>
      <c r="AH138" s="59" t="s">
        <v>641</v>
      </c>
      <c r="AZ138" s="55">
        <v>54905.54</v>
      </c>
      <c r="BC138" s="55">
        <v>27896.78</v>
      </c>
    </row>
    <row r="139" spans="2:55" x14ac:dyDescent="0.25">
      <c r="B139" s="59" t="s">
        <v>417</v>
      </c>
      <c r="C139" s="55">
        <v>11015.78</v>
      </c>
      <c r="D139" s="55">
        <v>3777570.74</v>
      </c>
      <c r="E139" s="55">
        <v>77114.94</v>
      </c>
      <c r="F139" s="55">
        <v>3196347.29</v>
      </c>
      <c r="H139" s="59" t="s">
        <v>427</v>
      </c>
      <c r="L139" s="55">
        <v>61769.69</v>
      </c>
      <c r="M139" s="55">
        <v>509301.93</v>
      </c>
      <c r="O139" s="59" t="s">
        <v>664</v>
      </c>
      <c r="Q139" s="55">
        <v>79912.899999999994</v>
      </c>
      <c r="T139" s="59" t="s">
        <v>417</v>
      </c>
      <c r="Y139" s="55">
        <v>1487.92</v>
      </c>
      <c r="Z139" s="55">
        <v>559053.17000000004</v>
      </c>
      <c r="AA139" s="55"/>
      <c r="AB139" s="55"/>
      <c r="AC139" s="55"/>
      <c r="AD139" s="55"/>
      <c r="AE139" s="55"/>
      <c r="AF139" s="55"/>
      <c r="AH139" s="59" t="s">
        <v>643</v>
      </c>
      <c r="AJ139" s="55">
        <v>32542.43</v>
      </c>
      <c r="AZ139" s="55">
        <v>16904.189999999999</v>
      </c>
    </row>
    <row r="140" spans="2:55" x14ac:dyDescent="0.25">
      <c r="B140" s="59" t="s">
        <v>419</v>
      </c>
      <c r="C140" s="55">
        <v>97894.73</v>
      </c>
      <c r="D140" s="55">
        <v>2718727.66</v>
      </c>
      <c r="E140" s="55">
        <v>62018.89</v>
      </c>
      <c r="F140" s="55">
        <v>2516196.2400000002</v>
      </c>
      <c r="H140" s="59" t="s">
        <v>429</v>
      </c>
      <c r="M140" s="55">
        <v>177487.05</v>
      </c>
      <c r="O140" s="59" t="s">
        <v>668</v>
      </c>
      <c r="P140" s="55">
        <v>5929.27</v>
      </c>
      <c r="Q140" s="55">
        <v>20991.89</v>
      </c>
      <c r="T140" s="59" t="s">
        <v>419</v>
      </c>
      <c r="U140" s="55">
        <v>5739.5</v>
      </c>
      <c r="W140" s="55">
        <v>960</v>
      </c>
      <c r="Y140" s="55">
        <v>9132.0300000000007</v>
      </c>
      <c r="Z140" s="55">
        <v>77745.16</v>
      </c>
      <c r="AA140" s="55">
        <v>41954.18</v>
      </c>
      <c r="AB140" s="55"/>
      <c r="AC140" s="55"/>
      <c r="AD140" s="55">
        <v>4263.05</v>
      </c>
      <c r="AE140" s="55"/>
      <c r="AF140" s="55"/>
      <c r="AH140" s="59" t="s">
        <v>655</v>
      </c>
      <c r="BC140" s="55">
        <v>14983.26</v>
      </c>
    </row>
    <row r="141" spans="2:55" x14ac:dyDescent="0.25">
      <c r="B141" s="59" t="s">
        <v>421</v>
      </c>
      <c r="C141" s="55">
        <v>13929.86</v>
      </c>
      <c r="D141" s="55">
        <v>2722914.65</v>
      </c>
      <c r="E141" s="55">
        <v>26390.6</v>
      </c>
      <c r="F141" s="55">
        <v>2200852.7599999998</v>
      </c>
      <c r="H141" s="59" t="s">
        <v>431</v>
      </c>
      <c r="M141" s="55">
        <v>332965.98</v>
      </c>
      <c r="O141" s="59" t="s">
        <v>670</v>
      </c>
      <c r="R141" s="55">
        <v>500</v>
      </c>
      <c r="T141" s="59" t="s">
        <v>421</v>
      </c>
      <c r="U141" s="55">
        <v>14231.25</v>
      </c>
      <c r="W141" s="55">
        <v>1747.05</v>
      </c>
      <c r="Y141" s="55">
        <v>718.12</v>
      </c>
      <c r="Z141" s="55">
        <v>449474.68</v>
      </c>
      <c r="AA141" s="55">
        <v>71553.56</v>
      </c>
      <c r="AB141" s="55"/>
      <c r="AC141" s="55"/>
      <c r="AD141" s="55">
        <v>16279.92</v>
      </c>
      <c r="AE141" s="55"/>
      <c r="AF141" s="55"/>
      <c r="AH141" s="59" t="s">
        <v>657</v>
      </c>
      <c r="BC141" s="55">
        <v>16149.81</v>
      </c>
    </row>
    <row r="142" spans="2:55" x14ac:dyDescent="0.25">
      <c r="B142" s="59" t="s">
        <v>423</v>
      </c>
      <c r="C142" s="55">
        <v>68947.75</v>
      </c>
      <c r="D142" s="55">
        <v>879930.76</v>
      </c>
      <c r="E142" s="55">
        <v>325.64</v>
      </c>
      <c r="F142" s="55">
        <v>617265.06000000006</v>
      </c>
      <c r="H142" s="59" t="s">
        <v>433</v>
      </c>
      <c r="M142" s="55">
        <v>29369.85</v>
      </c>
      <c r="O142" s="59" t="s">
        <v>678</v>
      </c>
      <c r="P142" s="55">
        <v>191.48</v>
      </c>
      <c r="Q142" s="55">
        <v>9528.52</v>
      </c>
      <c r="T142" s="59" t="s">
        <v>423</v>
      </c>
      <c r="Y142" s="55">
        <v>270.69</v>
      </c>
      <c r="Z142" s="55">
        <v>241056.57</v>
      </c>
      <c r="AA142" s="55"/>
      <c r="AB142" s="55"/>
      <c r="AC142" s="55"/>
      <c r="AD142" s="55"/>
      <c r="AE142" s="55"/>
      <c r="AF142" s="55"/>
      <c r="AH142" s="59" t="s">
        <v>659</v>
      </c>
      <c r="AK142" s="55">
        <v>25234.11</v>
      </c>
    </row>
    <row r="143" spans="2:55" x14ac:dyDescent="0.25">
      <c r="B143" s="59" t="s">
        <v>425</v>
      </c>
      <c r="C143" s="55">
        <v>308457.55</v>
      </c>
      <c r="D143" s="55">
        <v>28820881.190000001</v>
      </c>
      <c r="E143" s="55">
        <v>-69661.36</v>
      </c>
      <c r="F143" s="55">
        <v>26457241.030000001</v>
      </c>
      <c r="H143" s="59" t="s">
        <v>435</v>
      </c>
      <c r="M143" s="55">
        <v>317763.49</v>
      </c>
      <c r="O143" s="59" t="s">
        <v>682</v>
      </c>
      <c r="P143" s="55">
        <v>6106.18</v>
      </c>
      <c r="Q143" s="55">
        <v>37156.32</v>
      </c>
      <c r="T143" s="59" t="s">
        <v>425</v>
      </c>
      <c r="U143" s="55">
        <v>1217.25</v>
      </c>
      <c r="W143" s="55">
        <v>10916.37</v>
      </c>
      <c r="Y143" s="55">
        <v>6844.31</v>
      </c>
      <c r="Z143" s="55">
        <v>2140482.73</v>
      </c>
      <c r="AA143" s="55">
        <v>473109.34</v>
      </c>
      <c r="AB143" s="55"/>
      <c r="AC143" s="55"/>
      <c r="AD143" s="55">
        <v>32060.49</v>
      </c>
      <c r="AE143" s="55"/>
      <c r="AF143" s="55"/>
      <c r="AH143" s="59" t="s">
        <v>664</v>
      </c>
      <c r="BC143" s="55">
        <v>15003.42</v>
      </c>
    </row>
    <row r="144" spans="2:55" x14ac:dyDescent="0.25">
      <c r="B144" s="59" t="s">
        <v>427</v>
      </c>
      <c r="C144" s="55">
        <v>180127.24</v>
      </c>
      <c r="D144" s="55">
        <v>19848351.109999999</v>
      </c>
      <c r="E144" s="55">
        <v>109146.94</v>
      </c>
      <c r="F144" s="55">
        <v>17077045.710000001</v>
      </c>
      <c r="H144" s="59" t="s">
        <v>437</v>
      </c>
      <c r="K144" s="55">
        <v>106762.02</v>
      </c>
      <c r="M144" s="55">
        <v>216212.74</v>
      </c>
      <c r="O144" s="59" t="s">
        <v>684</v>
      </c>
      <c r="P144" s="55">
        <v>2403.33</v>
      </c>
      <c r="Q144" s="55">
        <v>26861.91</v>
      </c>
      <c r="T144" s="59" t="s">
        <v>427</v>
      </c>
      <c r="U144" s="55">
        <v>2416.71</v>
      </c>
      <c r="W144" s="55">
        <v>7474.98</v>
      </c>
      <c r="Y144" s="55">
        <v>8569.56</v>
      </c>
      <c r="Z144" s="55">
        <v>2524012.77</v>
      </c>
      <c r="AA144" s="55">
        <v>369297.87</v>
      </c>
      <c r="AB144" s="55"/>
      <c r="AC144" s="55"/>
      <c r="AD144" s="55">
        <v>20965.43</v>
      </c>
      <c r="AE144" s="55"/>
      <c r="AF144" s="55"/>
      <c r="AH144" s="59" t="s">
        <v>672</v>
      </c>
      <c r="AO144" s="55">
        <v>61860.23</v>
      </c>
      <c r="AR144" s="55">
        <v>43266.36</v>
      </c>
      <c r="BC144" s="55">
        <v>25593.58</v>
      </c>
    </row>
    <row r="145" spans="2:55" x14ac:dyDescent="0.25">
      <c r="B145" s="59" t="s">
        <v>429</v>
      </c>
      <c r="C145" s="55">
        <v>6173.47</v>
      </c>
      <c r="D145" s="55">
        <v>4334187.63</v>
      </c>
      <c r="E145" s="55">
        <v>59373.81</v>
      </c>
      <c r="F145" s="55">
        <v>3768948.91</v>
      </c>
      <c r="H145" s="59" t="s">
        <v>439</v>
      </c>
      <c r="M145" s="55">
        <v>438710.27</v>
      </c>
      <c r="O145" s="59" t="s">
        <v>688</v>
      </c>
      <c r="Q145" s="55">
        <v>8900.2800000000007</v>
      </c>
      <c r="T145" s="59" t="s">
        <v>429</v>
      </c>
      <c r="U145" s="55">
        <v>22.5</v>
      </c>
      <c r="W145" s="55">
        <v>2875.09</v>
      </c>
      <c r="Y145" s="55">
        <v>1645.32</v>
      </c>
      <c r="Z145" s="55">
        <v>560695.81000000006</v>
      </c>
      <c r="AA145" s="55">
        <v>109741.77</v>
      </c>
      <c r="AB145" s="55"/>
      <c r="AC145" s="55"/>
      <c r="AD145" s="55">
        <v>5473.88</v>
      </c>
      <c r="AE145" s="55"/>
      <c r="AF145" s="55"/>
      <c r="AH145" s="59" t="s">
        <v>674</v>
      </c>
      <c r="BC145" s="55">
        <v>7552.53</v>
      </c>
    </row>
    <row r="146" spans="2:55" x14ac:dyDescent="0.25">
      <c r="B146" s="59" t="s">
        <v>431</v>
      </c>
      <c r="C146" s="55">
        <v>71766.44</v>
      </c>
      <c r="D146" s="55">
        <v>11639053.470000001</v>
      </c>
      <c r="E146" s="55">
        <v>-71500.800000000003</v>
      </c>
      <c r="F146" s="55">
        <v>9633811.6600000001</v>
      </c>
      <c r="H146" s="59" t="s">
        <v>441</v>
      </c>
      <c r="M146" s="55">
        <v>407574.97</v>
      </c>
      <c r="O146" s="59" t="s">
        <v>706</v>
      </c>
      <c r="P146" s="55">
        <v>14269.75</v>
      </c>
      <c r="Q146" s="55">
        <v>122285.22</v>
      </c>
      <c r="T146" s="59" t="s">
        <v>431</v>
      </c>
      <c r="U146" s="55">
        <v>131.56</v>
      </c>
      <c r="W146" s="55">
        <v>7505.1</v>
      </c>
      <c r="Y146" s="55">
        <v>50990.06</v>
      </c>
      <c r="Z146" s="55">
        <v>1946349.45</v>
      </c>
      <c r="AA146" s="55">
        <v>366974.03</v>
      </c>
      <c r="AB146" s="55"/>
      <c r="AC146" s="55"/>
      <c r="AD146" s="55">
        <v>29856.09</v>
      </c>
      <c r="AE146" s="55"/>
      <c r="AF146" s="55"/>
      <c r="AH146" s="59" t="s">
        <v>676</v>
      </c>
      <c r="BC146" s="55">
        <v>36330.58</v>
      </c>
    </row>
    <row r="147" spans="2:55" x14ac:dyDescent="0.25">
      <c r="B147" s="59" t="s">
        <v>433</v>
      </c>
      <c r="C147" s="55">
        <v>25734.89</v>
      </c>
      <c r="D147" s="55">
        <v>1190255.46</v>
      </c>
      <c r="E147" s="55">
        <v>29000.85</v>
      </c>
      <c r="F147" s="55">
        <v>794611.09</v>
      </c>
      <c r="H147" s="59" t="s">
        <v>443</v>
      </c>
      <c r="K147" s="55">
        <v>21339.1</v>
      </c>
      <c r="M147" s="55">
        <v>83927.11</v>
      </c>
      <c r="O147" s="59" t="s">
        <v>708</v>
      </c>
      <c r="Q147" s="55">
        <v>198628.08</v>
      </c>
      <c r="R147" s="55">
        <v>10289.68</v>
      </c>
      <c r="T147" s="59" t="s">
        <v>433</v>
      </c>
      <c r="U147" s="55">
        <v>369</v>
      </c>
      <c r="Y147" s="55">
        <v>3289.5</v>
      </c>
      <c r="Z147" s="55">
        <v>366362.38</v>
      </c>
      <c r="AA147" s="55"/>
      <c r="AB147" s="55"/>
      <c r="AC147" s="55"/>
      <c r="AD147" s="55"/>
      <c r="AE147" s="55"/>
      <c r="AF147" s="55"/>
      <c r="AH147" s="59" t="s">
        <v>678</v>
      </c>
      <c r="AK147" s="55">
        <v>165269.32999999999</v>
      </c>
    </row>
    <row r="148" spans="2:55" x14ac:dyDescent="0.25">
      <c r="B148" s="59" t="s">
        <v>435</v>
      </c>
      <c r="C148" s="55">
        <v>51900</v>
      </c>
      <c r="D148" s="55">
        <v>8919672.7699999996</v>
      </c>
      <c r="E148" s="55">
        <v>-81033.509999999995</v>
      </c>
      <c r="F148" s="55">
        <v>7999202.8700000001</v>
      </c>
      <c r="H148" s="59" t="s">
        <v>445</v>
      </c>
      <c r="M148" s="55">
        <v>300132.69</v>
      </c>
      <c r="O148" s="59" t="s">
        <v>710</v>
      </c>
      <c r="P148" s="55">
        <v>4219.28</v>
      </c>
      <c r="Q148" s="55">
        <v>36398.68</v>
      </c>
      <c r="T148" s="59" t="s">
        <v>435</v>
      </c>
      <c r="U148" s="55">
        <v>5622.66</v>
      </c>
      <c r="W148" s="55">
        <v>17744.580000000002</v>
      </c>
      <c r="Y148" s="55">
        <v>38451.57</v>
      </c>
      <c r="Z148" s="55">
        <v>878840.6</v>
      </c>
      <c r="AA148" s="55">
        <v>355983.81</v>
      </c>
      <c r="AB148" s="55"/>
      <c r="AC148" s="55"/>
      <c r="AD148" s="55">
        <v>19445.95</v>
      </c>
      <c r="AE148" s="55"/>
      <c r="AF148" s="55"/>
      <c r="AH148" s="59" t="s">
        <v>682</v>
      </c>
      <c r="AI148" s="55">
        <v>296367.02</v>
      </c>
      <c r="AO148" s="55">
        <v>12605.79</v>
      </c>
    </row>
    <row r="149" spans="2:55" x14ac:dyDescent="0.25">
      <c r="B149" s="59" t="s">
        <v>437</v>
      </c>
      <c r="C149" s="55">
        <v>7506.51</v>
      </c>
      <c r="D149" s="55">
        <v>7290006.9800000004</v>
      </c>
      <c r="E149" s="55">
        <v>32023.3</v>
      </c>
      <c r="F149" s="55">
        <v>5951924.3399999999</v>
      </c>
      <c r="H149" s="59" t="s">
        <v>447</v>
      </c>
      <c r="K149" s="55">
        <v>105613.7</v>
      </c>
      <c r="M149" s="55">
        <v>493950.74</v>
      </c>
      <c r="O149" s="59" t="s">
        <v>714</v>
      </c>
      <c r="P149" s="55">
        <v>127185.22</v>
      </c>
      <c r="Q149" s="55">
        <v>561495.16</v>
      </c>
      <c r="T149" s="59" t="s">
        <v>437</v>
      </c>
      <c r="U149" s="55">
        <v>2636.66</v>
      </c>
      <c r="W149" s="55">
        <v>3885.88</v>
      </c>
      <c r="Y149" s="55">
        <v>25234.61</v>
      </c>
      <c r="Z149" s="55">
        <v>1185015.8500000001</v>
      </c>
      <c r="AA149" s="55">
        <v>174074.4</v>
      </c>
      <c r="AB149" s="55"/>
      <c r="AC149" s="55"/>
      <c r="AD149" s="55">
        <v>3592.5</v>
      </c>
      <c r="AE149" s="55"/>
      <c r="AF149" s="55"/>
      <c r="AH149" s="59" t="s">
        <v>688</v>
      </c>
      <c r="AO149" s="55">
        <v>3944</v>
      </c>
    </row>
    <row r="150" spans="2:55" x14ac:dyDescent="0.25">
      <c r="B150" s="59" t="s">
        <v>439</v>
      </c>
      <c r="C150" s="55">
        <v>91886.54</v>
      </c>
      <c r="D150" s="55">
        <v>9580425.7899999991</v>
      </c>
      <c r="E150" s="55">
        <v>-2610.37</v>
      </c>
      <c r="F150" s="55">
        <v>8232426.2999999998</v>
      </c>
      <c r="H150" s="59" t="s">
        <v>449</v>
      </c>
      <c r="K150" s="55">
        <v>85709.45</v>
      </c>
      <c r="M150" s="55">
        <v>176718.62</v>
      </c>
      <c r="O150" s="59" t="s">
        <v>718</v>
      </c>
      <c r="P150" s="55">
        <v>4233.3599999999997</v>
      </c>
      <c r="Q150" s="55">
        <v>64490.16</v>
      </c>
      <c r="T150" s="59" t="s">
        <v>439</v>
      </c>
      <c r="U150" s="55">
        <v>26042.16</v>
      </c>
      <c r="W150" s="55">
        <v>9470.19</v>
      </c>
      <c r="Y150" s="55">
        <v>41040.01</v>
      </c>
      <c r="Z150" s="55">
        <v>1247440.71</v>
      </c>
      <c r="AA150" s="55">
        <v>378731.48</v>
      </c>
      <c r="AB150" s="55"/>
      <c r="AC150" s="55"/>
      <c r="AD150" s="55">
        <v>27076.81</v>
      </c>
      <c r="AE150" s="55"/>
      <c r="AF150" s="55"/>
      <c r="AH150" s="59" t="s">
        <v>692</v>
      </c>
      <c r="AO150" s="55">
        <v>19762.400000000001</v>
      </c>
      <c r="AQ150" s="55">
        <v>21208.23</v>
      </c>
      <c r="AV150" s="55">
        <v>259135.04</v>
      </c>
      <c r="BC150" s="55">
        <v>24617.05</v>
      </c>
    </row>
    <row r="151" spans="2:55" x14ac:dyDescent="0.25">
      <c r="B151" s="59" t="s">
        <v>441</v>
      </c>
      <c r="C151" s="55">
        <v>8864.3700000000008</v>
      </c>
      <c r="D151" s="55">
        <v>13350187.630000001</v>
      </c>
      <c r="E151" s="55">
        <v>-142540.06</v>
      </c>
      <c r="F151" s="55">
        <v>10943765.43</v>
      </c>
      <c r="H151" s="59" t="s">
        <v>451</v>
      </c>
      <c r="L151" s="55">
        <v>108442.91</v>
      </c>
      <c r="M151" s="55">
        <v>1286754.3</v>
      </c>
      <c r="O151" s="59" t="s">
        <v>1097</v>
      </c>
      <c r="P151" s="55">
        <v>28929.9</v>
      </c>
      <c r="Q151" s="55">
        <v>120149.35</v>
      </c>
      <c r="T151" s="59" t="s">
        <v>441</v>
      </c>
      <c r="W151" s="55">
        <v>10387.290000000001</v>
      </c>
      <c r="Y151" s="55">
        <v>49556.38</v>
      </c>
      <c r="Z151" s="55">
        <v>2422584.44</v>
      </c>
      <c r="AA151" s="55">
        <v>527036.9</v>
      </c>
      <c r="AB151" s="55"/>
      <c r="AC151" s="55"/>
      <c r="AD151" s="55">
        <v>12690.84</v>
      </c>
      <c r="AE151" s="55"/>
      <c r="AF151" s="55"/>
      <c r="AH151" s="59" t="s">
        <v>694</v>
      </c>
      <c r="AK151" s="55">
        <v>1185821.55</v>
      </c>
    </row>
    <row r="152" spans="2:55" x14ac:dyDescent="0.25">
      <c r="B152" s="59" t="s">
        <v>443</v>
      </c>
      <c r="D152" s="55">
        <v>1826080.74</v>
      </c>
      <c r="E152" s="55">
        <v>6009.36</v>
      </c>
      <c r="F152" s="55">
        <v>1434834.89</v>
      </c>
      <c r="H152" s="59" t="s">
        <v>453</v>
      </c>
      <c r="K152" s="55">
        <v>20611.599999999999</v>
      </c>
      <c r="M152" s="55">
        <v>256477.86</v>
      </c>
      <c r="O152" s="59" t="s">
        <v>726</v>
      </c>
      <c r="Q152" s="55">
        <v>8761.9</v>
      </c>
      <c r="T152" s="59" t="s">
        <v>443</v>
      </c>
      <c r="U152" s="55">
        <v>46.35</v>
      </c>
      <c r="W152" s="55">
        <v>1536.85</v>
      </c>
      <c r="Y152" s="55">
        <v>5899.18</v>
      </c>
      <c r="Z152" s="55">
        <v>362424.37</v>
      </c>
      <c r="AA152" s="55">
        <v>72300.800000000003</v>
      </c>
      <c r="AB152" s="55"/>
      <c r="AC152" s="55"/>
      <c r="AD152" s="55">
        <v>4033.75</v>
      </c>
      <c r="AE152" s="55"/>
      <c r="AF152" s="55"/>
      <c r="AH152" s="59" t="s">
        <v>706</v>
      </c>
      <c r="BC152" s="55">
        <v>29461.38</v>
      </c>
    </row>
    <row r="153" spans="2:55" x14ac:dyDescent="0.25">
      <c r="B153" s="59" t="s">
        <v>445</v>
      </c>
      <c r="C153" s="55">
        <v>219697.08</v>
      </c>
      <c r="D153" s="55">
        <v>13409639.359999999</v>
      </c>
      <c r="E153" s="55">
        <v>-33796.49</v>
      </c>
      <c r="F153" s="55">
        <v>11562030.859999999</v>
      </c>
      <c r="H153" s="59" t="s">
        <v>455</v>
      </c>
      <c r="L153" s="55">
        <v>426717.44</v>
      </c>
      <c r="M153" s="55">
        <v>1963367.78</v>
      </c>
      <c r="O153" s="59" t="s">
        <v>1000</v>
      </c>
      <c r="P153" s="55">
        <v>26843.15</v>
      </c>
      <c r="Q153" s="55">
        <v>67416.160000000003</v>
      </c>
      <c r="T153" s="59" t="s">
        <v>445</v>
      </c>
      <c r="U153" s="55">
        <v>-147.32</v>
      </c>
      <c r="W153" s="55">
        <v>6400.46</v>
      </c>
      <c r="Y153" s="55">
        <v>49864.78</v>
      </c>
      <c r="Z153" s="55">
        <v>1585110.98</v>
      </c>
      <c r="AA153" s="55">
        <v>300044.21000000002</v>
      </c>
      <c r="AB153" s="55"/>
      <c r="AC153" s="55"/>
      <c r="AD153" s="55">
        <v>27631.83</v>
      </c>
      <c r="AE153" s="55"/>
      <c r="AF153" s="55"/>
      <c r="AH153" s="59" t="s">
        <v>710</v>
      </c>
      <c r="BC153" s="55">
        <v>7388</v>
      </c>
    </row>
    <row r="154" spans="2:55" x14ac:dyDescent="0.25">
      <c r="B154" s="59" t="s">
        <v>447</v>
      </c>
      <c r="C154" s="55">
        <v>64790.27</v>
      </c>
      <c r="D154" s="55">
        <v>12220501.970000001</v>
      </c>
      <c r="E154" s="55">
        <v>-140681.38</v>
      </c>
      <c r="F154" s="55">
        <v>10436938.34</v>
      </c>
      <c r="H154" s="59" t="s">
        <v>457</v>
      </c>
      <c r="M154" s="55">
        <v>83059.759999999995</v>
      </c>
      <c r="O154" s="59" t="s">
        <v>754</v>
      </c>
      <c r="P154" s="55">
        <v>2951.72</v>
      </c>
      <c r="Q154" s="55">
        <v>123534.53</v>
      </c>
      <c r="T154" s="59" t="s">
        <v>447</v>
      </c>
      <c r="U154" s="55">
        <v>4799.03</v>
      </c>
      <c r="W154" s="55">
        <v>11994.46</v>
      </c>
      <c r="Y154" s="55">
        <v>53388.66</v>
      </c>
      <c r="Z154" s="55">
        <v>1711188.09</v>
      </c>
      <c r="AA154" s="55">
        <v>549241.21</v>
      </c>
      <c r="AB154" s="55"/>
      <c r="AC154" s="55"/>
      <c r="AD154" s="55">
        <v>68597.42</v>
      </c>
      <c r="AE154" s="55"/>
      <c r="AF154" s="55"/>
      <c r="AH154" s="59" t="s">
        <v>712</v>
      </c>
      <c r="BC154" s="55">
        <v>22852.35</v>
      </c>
    </row>
    <row r="155" spans="2:55" x14ac:dyDescent="0.25">
      <c r="B155" s="59" t="s">
        <v>449</v>
      </c>
      <c r="C155" s="55">
        <v>41169.96</v>
      </c>
      <c r="D155" s="55">
        <v>5132041.7300000004</v>
      </c>
      <c r="E155" s="55">
        <v>1889.08</v>
      </c>
      <c r="F155" s="55">
        <v>4369992.72</v>
      </c>
      <c r="H155" s="59" t="s">
        <v>459</v>
      </c>
      <c r="K155" s="55">
        <v>25671.29</v>
      </c>
      <c r="L155" s="55">
        <v>1842.64</v>
      </c>
      <c r="M155" s="55">
        <v>407400.92</v>
      </c>
      <c r="O155" s="59" t="s">
        <v>760</v>
      </c>
      <c r="P155" s="55">
        <v>3360.02</v>
      </c>
      <c r="Q155" s="55">
        <v>105719.98</v>
      </c>
      <c r="T155" s="59" t="s">
        <v>449</v>
      </c>
      <c r="U155" s="55">
        <v>2301.75</v>
      </c>
      <c r="W155" s="55">
        <v>2982.12</v>
      </c>
      <c r="Y155" s="55">
        <v>16848.43</v>
      </c>
      <c r="Z155" s="55">
        <v>599573.88</v>
      </c>
      <c r="AA155" s="55">
        <v>159877.57</v>
      </c>
      <c r="AB155" s="55"/>
      <c r="AC155" s="55"/>
      <c r="AD155" s="55">
        <v>9668.1</v>
      </c>
      <c r="AE155" s="55"/>
      <c r="AF155" s="55"/>
      <c r="AH155" s="59" t="s">
        <v>714</v>
      </c>
      <c r="AJ155" s="55">
        <v>814944.96</v>
      </c>
      <c r="BC155" s="55">
        <v>135220.54999999999</v>
      </c>
    </row>
    <row r="156" spans="2:55" x14ac:dyDescent="0.25">
      <c r="B156" s="59" t="s">
        <v>451</v>
      </c>
      <c r="C156" s="55">
        <v>1935394.43</v>
      </c>
      <c r="D156" s="55">
        <v>50959246.939999998</v>
      </c>
      <c r="E156" s="55">
        <v>-189619.63</v>
      </c>
      <c r="F156" s="55">
        <v>41567651.810000002</v>
      </c>
      <c r="H156" s="59" t="s">
        <v>461</v>
      </c>
      <c r="L156" s="55">
        <v>55590.32</v>
      </c>
      <c r="M156" s="55">
        <v>148504.17000000001</v>
      </c>
      <c r="O156" s="59" t="s">
        <v>768</v>
      </c>
      <c r="P156" s="55">
        <v>1344.19</v>
      </c>
      <c r="Q156" s="55">
        <v>39493.97</v>
      </c>
      <c r="T156" s="59" t="s">
        <v>451</v>
      </c>
      <c r="U156" s="55">
        <v>17092.16</v>
      </c>
      <c r="W156" s="55">
        <v>28343.02</v>
      </c>
      <c r="Y156" s="55">
        <v>188228.19</v>
      </c>
      <c r="Z156" s="55">
        <v>8703202.9900000002</v>
      </c>
      <c r="AA156" s="55">
        <v>1358646.05</v>
      </c>
      <c r="AB156" s="55"/>
      <c r="AC156" s="55"/>
      <c r="AD156" s="55">
        <v>72292.7</v>
      </c>
      <c r="AE156" s="55"/>
      <c r="AF156" s="55"/>
      <c r="AH156" s="59" t="s">
        <v>716</v>
      </c>
      <c r="AK156" s="55">
        <v>12207.12</v>
      </c>
      <c r="BC156" s="55">
        <v>48774.82</v>
      </c>
    </row>
    <row r="157" spans="2:55" x14ac:dyDescent="0.25">
      <c r="B157" s="59" t="s">
        <v>453</v>
      </c>
      <c r="C157" s="55">
        <v>11084.88</v>
      </c>
      <c r="D157" s="55">
        <v>6973814.7599999998</v>
      </c>
      <c r="E157" s="55">
        <v>8074.36</v>
      </c>
      <c r="F157" s="55">
        <v>5988703.7199999997</v>
      </c>
      <c r="H157" s="59" t="s">
        <v>463</v>
      </c>
      <c r="M157" s="55">
        <v>135115.16</v>
      </c>
      <c r="O157" s="59" t="s">
        <v>772</v>
      </c>
      <c r="R157" s="55">
        <v>450.28</v>
      </c>
      <c r="T157" s="59" t="s">
        <v>453</v>
      </c>
      <c r="U157" s="55">
        <v>3434.56</v>
      </c>
      <c r="W157" s="55">
        <v>4672.4799999999996</v>
      </c>
      <c r="Y157" s="55">
        <v>20584.07</v>
      </c>
      <c r="Z157" s="55">
        <v>930913.45</v>
      </c>
      <c r="AA157" s="55">
        <v>211585.07</v>
      </c>
      <c r="AB157" s="55"/>
      <c r="AC157" s="55"/>
      <c r="AD157" s="55">
        <v>28711.39</v>
      </c>
      <c r="AE157" s="55"/>
      <c r="AF157" s="55"/>
      <c r="AH157" s="59" t="s">
        <v>718</v>
      </c>
      <c r="AJ157" s="55">
        <v>38088.01</v>
      </c>
      <c r="BC157" s="55">
        <v>46901.48</v>
      </c>
    </row>
    <row r="158" spans="2:55" x14ac:dyDescent="0.25">
      <c r="B158" s="59" t="s">
        <v>455</v>
      </c>
      <c r="C158" s="55">
        <v>18133.2</v>
      </c>
      <c r="D158" s="55">
        <v>52229493.229999997</v>
      </c>
      <c r="E158" s="55">
        <v>199317.89</v>
      </c>
      <c r="F158" s="55">
        <v>42123794.109999999</v>
      </c>
      <c r="H158" s="59" t="s">
        <v>465</v>
      </c>
      <c r="K158" s="55">
        <v>59658.8</v>
      </c>
      <c r="M158" s="55">
        <v>158355.34</v>
      </c>
      <c r="O158" s="59" t="s">
        <v>774</v>
      </c>
      <c r="P158" s="55">
        <v>1154.4000000000001</v>
      </c>
      <c r="Q158" s="55">
        <v>18570.25</v>
      </c>
      <c r="T158" s="59" t="s">
        <v>455</v>
      </c>
      <c r="W158" s="55">
        <v>37438.5</v>
      </c>
      <c r="Y158" s="55">
        <v>225212.5</v>
      </c>
      <c r="Z158" s="55">
        <v>9416330.6799999997</v>
      </c>
      <c r="AA158" s="55">
        <v>1607078.46</v>
      </c>
      <c r="AB158" s="55"/>
      <c r="AC158" s="55"/>
      <c r="AD158" s="55">
        <v>119532.93</v>
      </c>
      <c r="AE158" s="55"/>
      <c r="AF158" s="55"/>
      <c r="AH158" s="59" t="s">
        <v>1097</v>
      </c>
      <c r="AZ158" s="55">
        <v>209401.12</v>
      </c>
    </row>
    <row r="159" spans="2:55" x14ac:dyDescent="0.25">
      <c r="B159" s="59" t="s">
        <v>457</v>
      </c>
      <c r="C159" s="55">
        <v>38529.43</v>
      </c>
      <c r="D159" s="55">
        <v>2487419.23</v>
      </c>
      <c r="E159" s="55">
        <v>26426.65</v>
      </c>
      <c r="F159" s="55">
        <v>2199206.2000000002</v>
      </c>
      <c r="H159" s="59" t="s">
        <v>467</v>
      </c>
      <c r="M159" s="55">
        <v>133674.01999999999</v>
      </c>
      <c r="T159" s="59" t="s">
        <v>457</v>
      </c>
      <c r="U159" s="55">
        <v>1765.3</v>
      </c>
      <c r="W159" s="55">
        <v>2636.07</v>
      </c>
      <c r="Z159" s="55">
        <v>245282.23</v>
      </c>
      <c r="AA159" s="55">
        <v>46946.53</v>
      </c>
      <c r="AB159" s="55"/>
      <c r="AC159" s="55"/>
      <c r="AD159" s="55">
        <v>5285.21</v>
      </c>
      <c r="AE159" s="55"/>
      <c r="AF159" s="55"/>
      <c r="AH159" s="59" t="s">
        <v>724</v>
      </c>
      <c r="AI159" s="55">
        <v>7717.03</v>
      </c>
      <c r="BC159" s="55">
        <v>10060</v>
      </c>
    </row>
    <row r="160" spans="2:55" x14ac:dyDescent="0.25">
      <c r="B160" s="59" t="s">
        <v>459</v>
      </c>
      <c r="C160" s="55">
        <v>194366.48</v>
      </c>
      <c r="D160" s="55">
        <v>10757340.33</v>
      </c>
      <c r="E160" s="55">
        <v>-45068.78</v>
      </c>
      <c r="F160" s="55">
        <v>9340096.2899999991</v>
      </c>
      <c r="H160" s="59" t="s">
        <v>469</v>
      </c>
      <c r="L160" s="55">
        <v>34625.870000000003</v>
      </c>
      <c r="M160" s="55">
        <v>159828.32999999999</v>
      </c>
      <c r="T160" s="59" t="s">
        <v>459</v>
      </c>
      <c r="U160" s="55">
        <v>8797.34</v>
      </c>
      <c r="W160" s="55">
        <v>9824.75</v>
      </c>
      <c r="Z160" s="55">
        <v>1221810.32</v>
      </c>
      <c r="AA160" s="55">
        <v>416180.71</v>
      </c>
      <c r="AB160" s="55"/>
      <c r="AC160" s="55"/>
      <c r="AD160" s="55">
        <v>17666.900000000001</v>
      </c>
      <c r="AE160" s="55"/>
      <c r="AF160" s="55"/>
      <c r="AH160" s="59" t="s">
        <v>726</v>
      </c>
      <c r="BC160" s="55">
        <v>24082.67</v>
      </c>
    </row>
    <row r="161" spans="2:55" x14ac:dyDescent="0.25">
      <c r="B161" s="59" t="s">
        <v>461</v>
      </c>
      <c r="D161" s="55">
        <v>2771920.17</v>
      </c>
      <c r="E161" s="55">
        <v>64821.3</v>
      </c>
      <c r="F161" s="55">
        <v>2419496.71</v>
      </c>
      <c r="H161" s="59" t="s">
        <v>471</v>
      </c>
      <c r="M161" s="55">
        <v>325958.33</v>
      </c>
      <c r="T161" s="59" t="s">
        <v>461</v>
      </c>
      <c r="U161" s="55">
        <v>2074.37</v>
      </c>
      <c r="W161" s="55">
        <v>1678.57</v>
      </c>
      <c r="Z161" s="55">
        <v>293080.2</v>
      </c>
      <c r="AA161" s="55">
        <v>79929.929999999993</v>
      </c>
      <c r="AB161" s="55"/>
      <c r="AC161" s="55"/>
      <c r="AD161" s="55"/>
      <c r="AE161" s="55"/>
      <c r="AF161" s="55"/>
      <c r="AH161" s="59" t="s">
        <v>730</v>
      </c>
      <c r="BC161" s="55">
        <v>4718.4399999999996</v>
      </c>
    </row>
    <row r="162" spans="2:55" x14ac:dyDescent="0.25">
      <c r="B162" s="59" t="s">
        <v>463</v>
      </c>
      <c r="C162" s="55">
        <v>8325.35</v>
      </c>
      <c r="D162" s="55">
        <v>2934809.72</v>
      </c>
      <c r="E162" s="55">
        <v>46805.96</v>
      </c>
      <c r="F162" s="55">
        <v>2722297.52</v>
      </c>
      <c r="H162" s="59" t="s">
        <v>473</v>
      </c>
      <c r="M162" s="55">
        <v>88922.83</v>
      </c>
      <c r="T162" s="59" t="s">
        <v>463</v>
      </c>
      <c r="U162" s="55">
        <v>2246.58</v>
      </c>
      <c r="W162" s="55">
        <v>3209.07</v>
      </c>
      <c r="Z162" s="55">
        <v>207056.55</v>
      </c>
      <c r="AA162" s="55">
        <v>77697.63</v>
      </c>
      <c r="AB162" s="55"/>
      <c r="AC162" s="55"/>
      <c r="AD162" s="55">
        <v>5155.92</v>
      </c>
      <c r="AE162" s="55"/>
      <c r="AF162" s="55"/>
      <c r="AH162" s="59" t="s">
        <v>734</v>
      </c>
      <c r="AJ162" s="55">
        <v>20298.47</v>
      </c>
    </row>
    <row r="163" spans="2:55" x14ac:dyDescent="0.25">
      <c r="B163" s="59" t="s">
        <v>465</v>
      </c>
      <c r="C163" s="55">
        <v>52758.74</v>
      </c>
      <c r="D163" s="55">
        <v>4866562.6100000003</v>
      </c>
      <c r="E163" s="55">
        <v>-4760.08</v>
      </c>
      <c r="F163" s="55">
        <v>4254184.93</v>
      </c>
      <c r="H163" s="59" t="s">
        <v>475</v>
      </c>
      <c r="M163" s="55">
        <v>130142.86</v>
      </c>
      <c r="T163" s="59" t="s">
        <v>465</v>
      </c>
      <c r="U163" s="55">
        <v>7515.5</v>
      </c>
      <c r="W163" s="55">
        <v>4612.5200000000004</v>
      </c>
      <c r="Z163" s="55">
        <v>492592.2</v>
      </c>
      <c r="AA163" s="55">
        <v>138359.01999999999</v>
      </c>
      <c r="AB163" s="55"/>
      <c r="AC163" s="55"/>
      <c r="AD163" s="55">
        <v>12628.38</v>
      </c>
      <c r="AE163" s="55"/>
      <c r="AF163" s="55"/>
      <c r="AH163" s="59" t="s">
        <v>742</v>
      </c>
      <c r="AJ163" s="55">
        <v>43456.73</v>
      </c>
    </row>
    <row r="164" spans="2:55" x14ac:dyDescent="0.25">
      <c r="B164" s="59" t="s">
        <v>467</v>
      </c>
      <c r="C164" s="55">
        <v>680.76</v>
      </c>
      <c r="D164" s="55">
        <v>4212176.45</v>
      </c>
      <c r="E164" s="55">
        <v>25674.92</v>
      </c>
      <c r="F164" s="55">
        <v>3848081.21</v>
      </c>
      <c r="H164" s="59" t="s">
        <v>477</v>
      </c>
      <c r="L164" s="55">
        <v>854501.94</v>
      </c>
      <c r="M164" s="55">
        <v>1827605.64</v>
      </c>
      <c r="T164" s="59" t="s">
        <v>467</v>
      </c>
      <c r="U164" s="55">
        <v>1987.68</v>
      </c>
      <c r="W164" s="55">
        <v>2001.99</v>
      </c>
      <c r="Z164" s="55">
        <v>359424.81</v>
      </c>
      <c r="AA164" s="55">
        <v>95436.31</v>
      </c>
      <c r="AB164" s="55"/>
      <c r="AC164" s="55"/>
      <c r="AD164" s="55">
        <v>8573.1200000000008</v>
      </c>
      <c r="AE164" s="55"/>
      <c r="AF164" s="55"/>
      <c r="AH164" s="59" t="s">
        <v>744</v>
      </c>
      <c r="AJ164" s="55">
        <v>33402.31</v>
      </c>
    </row>
    <row r="165" spans="2:55" x14ac:dyDescent="0.25">
      <c r="B165" s="59" t="s">
        <v>469</v>
      </c>
      <c r="D165" s="55">
        <v>3691578.01</v>
      </c>
      <c r="E165" s="55">
        <v>45747.34</v>
      </c>
      <c r="F165" s="55">
        <v>3187830.41</v>
      </c>
      <c r="H165" s="59" t="s">
        <v>479</v>
      </c>
      <c r="M165" s="55">
        <v>220186.47</v>
      </c>
      <c r="T165" s="59" t="s">
        <v>469</v>
      </c>
      <c r="U165" s="55">
        <v>723</v>
      </c>
      <c r="W165" s="55">
        <v>2138.62</v>
      </c>
      <c r="Z165" s="55">
        <v>466260.11</v>
      </c>
      <c r="AA165" s="55">
        <v>105848.19</v>
      </c>
      <c r="AB165" s="55"/>
      <c r="AC165" s="55"/>
      <c r="AD165" s="55">
        <v>5371.18</v>
      </c>
      <c r="AE165" s="55"/>
      <c r="AF165" s="55"/>
      <c r="AH165" s="59" t="s">
        <v>748</v>
      </c>
      <c r="AJ165" s="55">
        <v>81374.5</v>
      </c>
      <c r="BC165" s="55">
        <v>38579.97</v>
      </c>
    </row>
    <row r="166" spans="2:55" x14ac:dyDescent="0.25">
      <c r="B166" s="59" t="s">
        <v>471</v>
      </c>
      <c r="C166" s="55">
        <v>70861.95</v>
      </c>
      <c r="D166" s="55">
        <v>9929858.7100000009</v>
      </c>
      <c r="E166" s="55">
        <v>-25001.68</v>
      </c>
      <c r="F166" s="55">
        <v>8697344.5</v>
      </c>
      <c r="H166" s="59" t="s">
        <v>481</v>
      </c>
      <c r="M166" s="55">
        <v>359114.46</v>
      </c>
      <c r="T166" s="59" t="s">
        <v>471</v>
      </c>
      <c r="U166" s="55">
        <v>7737.9</v>
      </c>
      <c r="W166" s="55">
        <v>4361.5</v>
      </c>
      <c r="Z166" s="55">
        <v>1225766.97</v>
      </c>
      <c r="AA166" s="55">
        <v>328584.61</v>
      </c>
      <c r="AB166" s="55"/>
      <c r="AC166" s="55"/>
      <c r="AD166" s="55">
        <v>10276</v>
      </c>
      <c r="AE166" s="55"/>
      <c r="AF166" s="55"/>
      <c r="AH166" s="59" t="s">
        <v>750</v>
      </c>
      <c r="BC166" s="55">
        <v>11597.46</v>
      </c>
    </row>
    <row r="167" spans="2:55" x14ac:dyDescent="0.25">
      <c r="B167" s="59" t="s">
        <v>473</v>
      </c>
      <c r="D167" s="55">
        <v>3679984.24</v>
      </c>
      <c r="E167" s="55">
        <v>-1803.67</v>
      </c>
      <c r="F167" s="55">
        <v>3246494.08</v>
      </c>
      <c r="H167" s="59" t="s">
        <v>483</v>
      </c>
      <c r="M167" s="55">
        <v>1371346.82</v>
      </c>
      <c r="T167" s="59" t="s">
        <v>473</v>
      </c>
      <c r="U167" s="55">
        <v>25</v>
      </c>
      <c r="W167" s="55">
        <v>1797.12</v>
      </c>
      <c r="Y167" s="55">
        <v>3851.98</v>
      </c>
      <c r="Z167" s="55">
        <v>429619.73</v>
      </c>
      <c r="AA167" s="55">
        <v>82348.97</v>
      </c>
      <c r="AB167" s="55"/>
      <c r="AC167" s="55"/>
      <c r="AD167" s="55">
        <v>6555.41</v>
      </c>
      <c r="AE167" s="55"/>
      <c r="AF167" s="55"/>
      <c r="AH167" s="59" t="s">
        <v>752</v>
      </c>
      <c r="AJ167" s="55">
        <v>3424397.97</v>
      </c>
      <c r="AK167" s="55">
        <v>573394.9</v>
      </c>
      <c r="AO167" s="55">
        <v>8890.32</v>
      </c>
      <c r="AS167" s="55">
        <v>62775.64</v>
      </c>
      <c r="BC167" s="55">
        <v>24245.73</v>
      </c>
    </row>
    <row r="168" spans="2:55" x14ac:dyDescent="0.25">
      <c r="B168" s="59" t="s">
        <v>475</v>
      </c>
      <c r="D168" s="55">
        <v>3829895.05</v>
      </c>
      <c r="E168" s="55">
        <v>-31850.19</v>
      </c>
      <c r="F168" s="55">
        <v>3237357.56</v>
      </c>
      <c r="H168" s="59" t="s">
        <v>485</v>
      </c>
      <c r="M168" s="55">
        <v>321908.96999999997</v>
      </c>
      <c r="T168" s="59" t="s">
        <v>475</v>
      </c>
      <c r="U168" s="55">
        <v>155.41</v>
      </c>
      <c r="W168" s="55">
        <v>3423.38</v>
      </c>
      <c r="Y168" s="55">
        <v>4081.95</v>
      </c>
      <c r="Z168" s="55">
        <v>616726.93999999994</v>
      </c>
      <c r="AA168" s="55">
        <v>150302.13</v>
      </c>
      <c r="AB168" s="55"/>
      <c r="AC168" s="55"/>
      <c r="AD168" s="55">
        <v>8112.13</v>
      </c>
      <c r="AE168" s="55"/>
      <c r="AF168" s="55"/>
      <c r="AH168" s="59" t="s">
        <v>754</v>
      </c>
      <c r="AY168" s="55">
        <v>18844.099999999999</v>
      </c>
    </row>
    <row r="169" spans="2:55" x14ac:dyDescent="0.25">
      <c r="B169" s="59" t="s">
        <v>477</v>
      </c>
      <c r="C169" s="55">
        <v>534443.64</v>
      </c>
      <c r="D169" s="55">
        <v>72880173.450000003</v>
      </c>
      <c r="E169" s="55">
        <v>-785206.04</v>
      </c>
      <c r="F169" s="55">
        <v>61891121.409999996</v>
      </c>
      <c r="H169" s="59" t="s">
        <v>487</v>
      </c>
      <c r="M169" s="55">
        <v>163537.46</v>
      </c>
      <c r="T169" s="59" t="s">
        <v>477</v>
      </c>
      <c r="U169" s="55">
        <v>13674.33</v>
      </c>
      <c r="W169" s="55">
        <v>48473.8</v>
      </c>
      <c r="Y169" s="55">
        <v>77981.67</v>
      </c>
      <c r="Z169" s="55">
        <v>10188450.85</v>
      </c>
      <c r="AA169" s="55">
        <v>2329748.7000000002</v>
      </c>
      <c r="AB169" s="55"/>
      <c r="AC169" s="55"/>
      <c r="AD169" s="55">
        <v>164183</v>
      </c>
      <c r="AE169" s="55">
        <v>56731.85</v>
      </c>
      <c r="AF169" s="55"/>
      <c r="AH169" s="59" t="s">
        <v>756</v>
      </c>
      <c r="AK169" s="55">
        <v>1048825.1100000001</v>
      </c>
      <c r="BC169" s="55">
        <v>153522.13</v>
      </c>
    </row>
    <row r="170" spans="2:55" x14ac:dyDescent="0.25">
      <c r="B170" s="59" t="s">
        <v>479</v>
      </c>
      <c r="C170" s="55">
        <v>184802.01</v>
      </c>
      <c r="D170" s="55">
        <v>17596866.870000001</v>
      </c>
      <c r="E170" s="55">
        <v>38217.24</v>
      </c>
      <c r="F170" s="55">
        <v>15823679.109999999</v>
      </c>
      <c r="H170" s="59" t="s">
        <v>489</v>
      </c>
      <c r="K170" s="55">
        <v>548292.31999999995</v>
      </c>
      <c r="M170" s="55">
        <v>818698.18</v>
      </c>
      <c r="T170" s="59" t="s">
        <v>479</v>
      </c>
      <c r="U170" s="55">
        <v>3239.73</v>
      </c>
      <c r="W170" s="55">
        <v>3362.31</v>
      </c>
      <c r="Y170" s="55">
        <v>3135.63</v>
      </c>
      <c r="Z170" s="55">
        <v>1642985.73</v>
      </c>
      <c r="AA170" s="55">
        <v>168044.64</v>
      </c>
      <c r="AB170" s="55"/>
      <c r="AC170" s="55"/>
      <c r="AD170" s="55">
        <v>7322.55</v>
      </c>
      <c r="AE170" s="55"/>
      <c r="AF170" s="55"/>
      <c r="AH170" s="59" t="s">
        <v>758</v>
      </c>
      <c r="AJ170" s="55">
        <v>270322.61</v>
      </c>
    </row>
    <row r="171" spans="2:55" x14ac:dyDescent="0.25">
      <c r="B171" s="59" t="s">
        <v>481</v>
      </c>
      <c r="C171" s="55">
        <v>37015.19</v>
      </c>
      <c r="D171" s="55">
        <v>12409039.789999999</v>
      </c>
      <c r="E171" s="55">
        <v>-148305.34</v>
      </c>
      <c r="F171" s="55">
        <v>10294092.58</v>
      </c>
      <c r="H171" s="59" t="s">
        <v>491</v>
      </c>
      <c r="L171" s="55">
        <v>936.83</v>
      </c>
      <c r="M171" s="55">
        <v>535102.04</v>
      </c>
      <c r="T171" s="59" t="s">
        <v>481</v>
      </c>
      <c r="U171" s="55">
        <v>921.5</v>
      </c>
      <c r="W171" s="55">
        <v>10011.290000000001</v>
      </c>
      <c r="Y171" s="55">
        <v>12418.32</v>
      </c>
      <c r="Z171" s="55">
        <v>2239859.1</v>
      </c>
      <c r="AA171" s="55">
        <v>478154.09</v>
      </c>
      <c r="AB171" s="55"/>
      <c r="AC171" s="55"/>
      <c r="AD171" s="55">
        <v>18332.919999999998</v>
      </c>
      <c r="AE171" s="55"/>
      <c r="AF171" s="55"/>
      <c r="AH171" s="59" t="s">
        <v>760</v>
      </c>
      <c r="AJ171" s="55">
        <v>254510.41</v>
      </c>
      <c r="AZ171" s="55">
        <v>7063.2</v>
      </c>
    </row>
    <row r="172" spans="2:55" x14ac:dyDescent="0.25">
      <c r="B172" s="59" t="s">
        <v>483</v>
      </c>
      <c r="C172" s="55">
        <v>37716.85</v>
      </c>
      <c r="D172" s="55">
        <v>36437769.149999999</v>
      </c>
      <c r="E172" s="55">
        <v>-46107.06</v>
      </c>
      <c r="F172" s="55">
        <v>30350714.399999999</v>
      </c>
      <c r="H172" s="59" t="s">
        <v>493</v>
      </c>
      <c r="M172" s="55">
        <v>585561.15</v>
      </c>
      <c r="T172" s="59" t="s">
        <v>483</v>
      </c>
      <c r="U172" s="55">
        <v>2664.4</v>
      </c>
      <c r="W172" s="55">
        <v>29347.01</v>
      </c>
      <c r="Y172" s="55">
        <v>88998.32</v>
      </c>
      <c r="Z172" s="55">
        <v>5925799.8300000001</v>
      </c>
      <c r="AA172" s="55">
        <v>1336692.6499999999</v>
      </c>
      <c r="AB172" s="55"/>
      <c r="AC172" s="55"/>
      <c r="AD172" s="55">
        <v>48749.82</v>
      </c>
      <c r="AE172" s="55"/>
      <c r="AF172" s="55"/>
      <c r="AH172" s="59" t="s">
        <v>762</v>
      </c>
      <c r="AK172" s="55">
        <v>295186.14</v>
      </c>
    </row>
    <row r="173" spans="2:55" x14ac:dyDescent="0.25">
      <c r="B173" s="59" t="s">
        <v>485</v>
      </c>
      <c r="C173" s="55">
        <v>68012.460000000006</v>
      </c>
      <c r="D173" s="55">
        <v>7480644.8499999996</v>
      </c>
      <c r="E173" s="55">
        <v>63212.44</v>
      </c>
      <c r="F173" s="55">
        <v>5887263.7000000002</v>
      </c>
      <c r="H173" s="59" t="s">
        <v>495</v>
      </c>
      <c r="M173" s="55">
        <v>239753.27</v>
      </c>
      <c r="T173" s="59" t="s">
        <v>485</v>
      </c>
      <c r="U173" s="55">
        <v>971.25</v>
      </c>
      <c r="W173" s="55">
        <v>5885.07</v>
      </c>
      <c r="Y173" s="55">
        <v>652728.55000000005</v>
      </c>
      <c r="Z173" s="55">
        <v>865783.82</v>
      </c>
      <c r="AA173" s="55">
        <v>233963.87</v>
      </c>
      <c r="AB173" s="55"/>
      <c r="AC173" s="55"/>
      <c r="AD173" s="55">
        <v>17876.34</v>
      </c>
      <c r="AE173" s="55"/>
      <c r="AF173" s="55"/>
      <c r="AH173" s="59" t="s">
        <v>764</v>
      </c>
      <c r="AJ173" s="55">
        <v>146408.01999999999</v>
      </c>
      <c r="AK173" s="55">
        <v>513193.19</v>
      </c>
      <c r="BC173" s="55">
        <v>17572.02</v>
      </c>
    </row>
    <row r="174" spans="2:55" x14ac:dyDescent="0.25">
      <c r="B174" s="59" t="s">
        <v>487</v>
      </c>
      <c r="C174" s="55">
        <v>240984.04</v>
      </c>
      <c r="D174" s="55">
        <v>4310209.18</v>
      </c>
      <c r="E174" s="55">
        <v>55977.63</v>
      </c>
      <c r="F174" s="55">
        <v>1320462.83</v>
      </c>
      <c r="H174" s="59" t="s">
        <v>497</v>
      </c>
      <c r="L174" s="55">
        <v>5714.67</v>
      </c>
      <c r="M174" s="55">
        <v>409114.46</v>
      </c>
      <c r="T174" s="59" t="s">
        <v>487</v>
      </c>
      <c r="U174" s="55">
        <v>422.87</v>
      </c>
      <c r="W174" s="55">
        <v>1861.41</v>
      </c>
      <c r="Y174" s="55">
        <v>1810669.74</v>
      </c>
      <c r="Z174" s="55">
        <v>1174083.69</v>
      </c>
      <c r="AA174" s="55">
        <v>98548.99</v>
      </c>
      <c r="AB174" s="55"/>
      <c r="AC174" s="55"/>
      <c r="AD174" s="55">
        <v>6726.56</v>
      </c>
      <c r="AE174" s="55"/>
      <c r="AF174" s="55"/>
      <c r="AH174" s="59" t="s">
        <v>766</v>
      </c>
      <c r="AJ174" s="55">
        <v>132782.34</v>
      </c>
    </row>
    <row r="175" spans="2:55" x14ac:dyDescent="0.25">
      <c r="B175" s="59" t="s">
        <v>489</v>
      </c>
      <c r="C175" s="55">
        <v>5780974.2400000002</v>
      </c>
      <c r="D175" s="55">
        <v>89802161.700000003</v>
      </c>
      <c r="E175" s="55">
        <v>-77332.009999999995</v>
      </c>
      <c r="F175" s="55">
        <v>78586276.439999998</v>
      </c>
      <c r="H175" s="59" t="s">
        <v>499</v>
      </c>
      <c r="L175" s="55">
        <v>61106.82</v>
      </c>
      <c r="M175" s="55">
        <v>590986.68000000005</v>
      </c>
      <c r="T175" s="59" t="s">
        <v>489</v>
      </c>
      <c r="U175" s="55">
        <v>880.25</v>
      </c>
      <c r="W175" s="55">
        <v>17953.37</v>
      </c>
      <c r="Y175" s="55">
        <v>352148.52</v>
      </c>
      <c r="Z175" s="55">
        <v>9906922.7100000009</v>
      </c>
      <c r="AA175" s="55">
        <v>833736.66</v>
      </c>
      <c r="AB175" s="55"/>
      <c r="AC175" s="55"/>
      <c r="AD175" s="55">
        <v>43459.91</v>
      </c>
      <c r="AE175" s="55"/>
      <c r="AF175" s="55"/>
      <c r="AH175" s="59" t="s">
        <v>768</v>
      </c>
      <c r="AK175" s="55">
        <v>1128155.43</v>
      </c>
      <c r="BC175" s="55">
        <v>49466.39</v>
      </c>
    </row>
    <row r="176" spans="2:55" x14ac:dyDescent="0.25">
      <c r="B176" s="59" t="s">
        <v>491</v>
      </c>
      <c r="C176" s="55">
        <v>88117.56</v>
      </c>
      <c r="D176" s="55">
        <v>17945813.109999999</v>
      </c>
      <c r="E176" s="55">
        <v>78516.7</v>
      </c>
      <c r="F176" s="55">
        <v>13796547.5</v>
      </c>
      <c r="H176" s="59" t="s">
        <v>501</v>
      </c>
      <c r="L176" s="55">
        <v>695.2</v>
      </c>
      <c r="M176" s="55">
        <v>380781.6</v>
      </c>
      <c r="T176" s="59" t="s">
        <v>491</v>
      </c>
      <c r="U176" s="55">
        <v>3884.7</v>
      </c>
      <c r="W176" s="55">
        <v>8006.85</v>
      </c>
      <c r="Y176" s="55">
        <v>229740.15</v>
      </c>
      <c r="Z176" s="55">
        <v>3795693.32</v>
      </c>
      <c r="AA176" s="55">
        <v>417050.38</v>
      </c>
      <c r="AB176" s="55"/>
      <c r="AC176" s="55"/>
      <c r="AD176" s="55">
        <v>27643.41</v>
      </c>
      <c r="AE176" s="55"/>
      <c r="AF176" s="55"/>
      <c r="AH176" s="59" t="s">
        <v>770</v>
      </c>
      <c r="AX176" s="55">
        <v>17763.04</v>
      </c>
    </row>
    <row r="177" spans="2:55" x14ac:dyDescent="0.25">
      <c r="B177" s="59" t="s">
        <v>493</v>
      </c>
      <c r="C177" s="55">
        <v>1870732.66</v>
      </c>
      <c r="D177" s="55">
        <v>16830486.66</v>
      </c>
      <c r="E177" s="55">
        <v>-27458.95</v>
      </c>
      <c r="F177" s="55">
        <v>11833290.25</v>
      </c>
      <c r="H177" s="59" t="s">
        <v>503</v>
      </c>
      <c r="K177" s="55">
        <v>5202.83</v>
      </c>
      <c r="L177" s="55">
        <v>6869.38</v>
      </c>
      <c r="M177" s="55">
        <v>646411.79</v>
      </c>
      <c r="T177" s="59" t="s">
        <v>493</v>
      </c>
      <c r="U177" s="55">
        <v>951</v>
      </c>
      <c r="W177" s="55">
        <v>10242.1</v>
      </c>
      <c r="Y177" s="55">
        <v>115683.16</v>
      </c>
      <c r="Z177" s="55">
        <v>4672958.1399999997</v>
      </c>
      <c r="AA177" s="55">
        <v>569326.9</v>
      </c>
      <c r="AB177" s="55"/>
      <c r="AC177" s="55"/>
      <c r="AD177" s="55">
        <v>32500.1</v>
      </c>
      <c r="AE177" s="55"/>
      <c r="AF177" s="55"/>
      <c r="AH177" s="59" t="s">
        <v>772</v>
      </c>
      <c r="AK177" s="55">
        <v>74658.87</v>
      </c>
    </row>
    <row r="178" spans="2:55" x14ac:dyDescent="0.25">
      <c r="B178" s="59" t="s">
        <v>495</v>
      </c>
      <c r="C178" s="55">
        <v>9163.11</v>
      </c>
      <c r="D178" s="55">
        <v>5880384.4400000004</v>
      </c>
      <c r="E178" s="55">
        <v>-40481.35</v>
      </c>
      <c r="F178" s="55">
        <v>4999993.3</v>
      </c>
      <c r="H178" s="59" t="s">
        <v>505</v>
      </c>
      <c r="M178" s="55">
        <v>343795.19</v>
      </c>
      <c r="T178" s="59" t="s">
        <v>495</v>
      </c>
      <c r="W178" s="55">
        <v>5907.62</v>
      </c>
      <c r="Y178" s="55">
        <v>34886.379999999997</v>
      </c>
      <c r="Z178" s="55">
        <v>862289.14</v>
      </c>
      <c r="AA178" s="55">
        <v>257165.32</v>
      </c>
      <c r="AB178" s="55"/>
      <c r="AC178" s="55"/>
      <c r="AD178" s="55">
        <v>17161.68</v>
      </c>
      <c r="AE178" s="55"/>
      <c r="AF178" s="55"/>
      <c r="AH178" s="59" t="s">
        <v>774</v>
      </c>
      <c r="BC178" s="55">
        <v>7020</v>
      </c>
    </row>
    <row r="179" spans="2:55" x14ac:dyDescent="0.25">
      <c r="B179" s="59" t="s">
        <v>497</v>
      </c>
      <c r="C179" s="55">
        <v>177451.5</v>
      </c>
      <c r="D179" s="55">
        <v>12630998.529999999</v>
      </c>
      <c r="E179" s="55">
        <v>9905.2000000000007</v>
      </c>
      <c r="F179" s="55">
        <v>10563805.369999999</v>
      </c>
      <c r="H179" s="59" t="s">
        <v>507</v>
      </c>
      <c r="K179" s="55">
        <v>257017.16</v>
      </c>
      <c r="L179" s="55">
        <v>50284.21</v>
      </c>
      <c r="M179" s="55">
        <v>361114.01</v>
      </c>
      <c r="T179" s="59" t="s">
        <v>497</v>
      </c>
      <c r="U179" s="55">
        <v>22098.74</v>
      </c>
      <c r="W179" s="55">
        <v>7540.47</v>
      </c>
      <c r="Y179" s="55">
        <v>85961.78</v>
      </c>
      <c r="Z179" s="55">
        <v>1712944.14</v>
      </c>
      <c r="AA179" s="55">
        <v>359070.15</v>
      </c>
      <c r="AB179" s="55"/>
      <c r="AC179" s="55"/>
      <c r="AD179" s="55">
        <v>10499.9</v>
      </c>
      <c r="AE179" s="55"/>
      <c r="AF179" s="55"/>
      <c r="AH179" s="59" t="s">
        <v>776</v>
      </c>
      <c r="AJ179" s="55">
        <v>461400.82</v>
      </c>
      <c r="AK179" s="55">
        <v>35000</v>
      </c>
    </row>
    <row r="180" spans="2:55" x14ac:dyDescent="0.25">
      <c r="B180" s="59" t="s">
        <v>499</v>
      </c>
      <c r="C180" s="55">
        <v>205657.63</v>
      </c>
      <c r="D180" s="55">
        <v>19123058.309999999</v>
      </c>
      <c r="E180" s="55">
        <v>-71260.91</v>
      </c>
      <c r="F180" s="55">
        <v>14730601.92</v>
      </c>
      <c r="H180" s="59" t="s">
        <v>509</v>
      </c>
      <c r="L180" s="55">
        <v>316.94</v>
      </c>
      <c r="M180" s="55">
        <v>186362.81</v>
      </c>
      <c r="T180" s="59" t="s">
        <v>499</v>
      </c>
      <c r="U180" s="55">
        <v>80</v>
      </c>
      <c r="W180" s="55">
        <v>13959.74</v>
      </c>
      <c r="Y180" s="55">
        <v>122568.15</v>
      </c>
      <c r="Z180" s="55">
        <v>4043595.12</v>
      </c>
      <c r="AA180" s="55">
        <v>615649.76</v>
      </c>
      <c r="AB180" s="55"/>
      <c r="AC180" s="55"/>
      <c r="AD180" s="55">
        <v>32558.09</v>
      </c>
      <c r="AE180" s="55"/>
      <c r="AF180" s="55"/>
    </row>
    <row r="181" spans="2:55" x14ac:dyDescent="0.25">
      <c r="B181" s="59" t="s">
        <v>501</v>
      </c>
      <c r="C181" s="55">
        <v>572477.28</v>
      </c>
      <c r="D181" s="55">
        <v>10516698.34</v>
      </c>
      <c r="E181" s="55">
        <v>10173.01</v>
      </c>
      <c r="F181" s="55">
        <v>7644827.6699999999</v>
      </c>
      <c r="H181" s="59" t="s">
        <v>511</v>
      </c>
      <c r="M181" s="55">
        <v>291660.21999999997</v>
      </c>
      <c r="T181" s="59" t="s">
        <v>501</v>
      </c>
      <c r="U181" s="55">
        <v>57</v>
      </c>
      <c r="W181" s="55">
        <v>7577.89</v>
      </c>
      <c r="Y181" s="55">
        <v>62603.62</v>
      </c>
      <c r="Z181" s="55">
        <v>2712484.68</v>
      </c>
      <c r="AA181" s="55">
        <v>339228.7</v>
      </c>
      <c r="AB181" s="55"/>
      <c r="AC181" s="55"/>
      <c r="AD181" s="55">
        <v>23745</v>
      </c>
      <c r="AE181" s="55"/>
      <c r="AF181" s="55"/>
    </row>
    <row r="182" spans="2:55" x14ac:dyDescent="0.25">
      <c r="B182" s="59" t="s">
        <v>503</v>
      </c>
      <c r="C182" s="55">
        <v>213009.87</v>
      </c>
      <c r="D182" s="55">
        <v>19021613.510000002</v>
      </c>
      <c r="E182" s="55">
        <v>-37094.410000000003</v>
      </c>
      <c r="F182" s="55">
        <v>15676101.18</v>
      </c>
      <c r="H182" s="59" t="s">
        <v>513</v>
      </c>
      <c r="M182" s="55">
        <v>133754.82</v>
      </c>
      <c r="T182" s="59" t="s">
        <v>503</v>
      </c>
      <c r="U182" s="55">
        <v>-10649.19</v>
      </c>
      <c r="W182" s="55">
        <v>17498.52</v>
      </c>
      <c r="Z182" s="55">
        <v>3143941.55</v>
      </c>
      <c r="AA182" s="55">
        <v>664328.21</v>
      </c>
      <c r="AB182" s="55"/>
      <c r="AC182" s="55"/>
      <c r="AD182" s="55">
        <v>12328.66</v>
      </c>
      <c r="AE182" s="55"/>
      <c r="AF182" s="55"/>
    </row>
    <row r="183" spans="2:55" x14ac:dyDescent="0.25">
      <c r="B183" s="59" t="s">
        <v>505</v>
      </c>
      <c r="C183" s="55">
        <v>97047.13</v>
      </c>
      <c r="D183" s="55">
        <v>10011269.289999999</v>
      </c>
      <c r="E183" s="55">
        <v>-15458.16</v>
      </c>
      <c r="F183" s="55">
        <v>8144665.4000000004</v>
      </c>
      <c r="H183" s="59" t="s">
        <v>515</v>
      </c>
      <c r="M183" s="55">
        <v>756758.31</v>
      </c>
      <c r="T183" s="59" t="s">
        <v>505</v>
      </c>
      <c r="U183" s="55">
        <v>1264.8399999999999</v>
      </c>
      <c r="W183" s="55">
        <v>7234.33</v>
      </c>
      <c r="Z183" s="55">
        <v>1868663.43</v>
      </c>
      <c r="AA183" s="55">
        <v>331333.53000000003</v>
      </c>
      <c r="AB183" s="55"/>
      <c r="AC183" s="55"/>
      <c r="AD183" s="55">
        <v>19420.650000000001</v>
      </c>
      <c r="AE183" s="55"/>
      <c r="AF183" s="55"/>
    </row>
    <row r="184" spans="2:55" x14ac:dyDescent="0.25">
      <c r="B184" s="59" t="s">
        <v>507</v>
      </c>
      <c r="C184" s="55">
        <v>530775.9</v>
      </c>
      <c r="D184" s="55">
        <v>11958133.42</v>
      </c>
      <c r="E184" s="55">
        <v>-1003.99</v>
      </c>
      <c r="F184" s="55">
        <v>9486700.6300000008</v>
      </c>
      <c r="H184" s="59" t="s">
        <v>517</v>
      </c>
      <c r="M184" s="55">
        <v>186517.49</v>
      </c>
      <c r="T184" s="59" t="s">
        <v>507</v>
      </c>
      <c r="U184" s="55">
        <v>1487.75</v>
      </c>
      <c r="W184" s="55">
        <v>8377.15</v>
      </c>
      <c r="Z184" s="55">
        <v>1642390.93</v>
      </c>
      <c r="AA184" s="55">
        <v>331096.71999999997</v>
      </c>
      <c r="AB184" s="55"/>
      <c r="AC184" s="55"/>
      <c r="AD184" s="55">
        <v>21156.38</v>
      </c>
      <c r="AE184" s="55"/>
      <c r="AF184" s="55"/>
    </row>
    <row r="185" spans="2:55" x14ac:dyDescent="0.25">
      <c r="B185" s="59" t="s">
        <v>509</v>
      </c>
      <c r="C185" s="55">
        <v>124614.44</v>
      </c>
      <c r="D185" s="55">
        <v>7147903.8200000003</v>
      </c>
      <c r="E185" s="55">
        <v>51029.62</v>
      </c>
      <c r="F185" s="55">
        <v>5484452.2000000002</v>
      </c>
      <c r="H185" s="59" t="s">
        <v>519</v>
      </c>
      <c r="L185" s="55">
        <v>7455.28</v>
      </c>
      <c r="M185" s="55">
        <v>222859.71</v>
      </c>
      <c r="T185" s="59" t="s">
        <v>509</v>
      </c>
      <c r="U185" s="55">
        <v>4124.6000000000004</v>
      </c>
      <c r="W185" s="55">
        <v>3499.38</v>
      </c>
      <c r="Y185" s="55">
        <v>3916.67</v>
      </c>
      <c r="Z185" s="55">
        <v>1643911.27</v>
      </c>
      <c r="AA185" s="55">
        <v>123293.69</v>
      </c>
      <c r="AB185" s="55"/>
      <c r="AC185" s="55"/>
      <c r="AD185" s="55">
        <v>4415.5200000000004</v>
      </c>
      <c r="AE185" s="55"/>
      <c r="AF185" s="55"/>
    </row>
    <row r="186" spans="2:55" x14ac:dyDescent="0.25">
      <c r="B186" s="59" t="s">
        <v>511</v>
      </c>
      <c r="C186" s="55">
        <v>30345.43</v>
      </c>
      <c r="D186" s="55">
        <v>6903436.1100000003</v>
      </c>
      <c r="E186" s="55">
        <v>-32220.71</v>
      </c>
      <c r="F186" s="55">
        <v>5301880.09</v>
      </c>
      <c r="H186" s="59" t="s">
        <v>521</v>
      </c>
      <c r="M186" s="55">
        <v>2286362.7000000002</v>
      </c>
      <c r="T186" s="59" t="s">
        <v>511</v>
      </c>
      <c r="U186" s="55">
        <v>8123.87</v>
      </c>
      <c r="W186" s="55">
        <v>6623.67</v>
      </c>
      <c r="Z186" s="55">
        <v>1588683.76</v>
      </c>
      <c r="AA186" s="55">
        <v>286614.15000000002</v>
      </c>
      <c r="AB186" s="55"/>
      <c r="AC186" s="55"/>
      <c r="AD186" s="55">
        <v>22519.24</v>
      </c>
      <c r="AE186" s="55"/>
      <c r="AF186" s="55"/>
    </row>
    <row r="187" spans="2:55" x14ac:dyDescent="0.25">
      <c r="B187" s="59" t="s">
        <v>513</v>
      </c>
      <c r="D187" s="55">
        <v>2266010.31</v>
      </c>
      <c r="E187" s="55">
        <v>68697.899999999994</v>
      </c>
      <c r="F187" s="55">
        <v>2097856.81</v>
      </c>
      <c r="H187" s="59" t="s">
        <v>523</v>
      </c>
      <c r="L187" s="55">
        <v>1092033.3999999999</v>
      </c>
      <c r="M187" s="55">
        <v>8455587.2200000007</v>
      </c>
      <c r="T187" s="59" t="s">
        <v>513</v>
      </c>
      <c r="W187" s="55">
        <v>1242.28</v>
      </c>
      <c r="Z187" s="55">
        <v>166911.22</v>
      </c>
      <c r="AA187" s="55">
        <v>62023.65</v>
      </c>
      <c r="AB187" s="55"/>
      <c r="AC187" s="55"/>
      <c r="AD187" s="55">
        <v>1790.99</v>
      </c>
      <c r="AE187" s="55"/>
      <c r="AF187" s="55"/>
    </row>
    <row r="188" spans="2:55" x14ac:dyDescent="0.25">
      <c r="B188" s="59" t="s">
        <v>515</v>
      </c>
      <c r="C188" s="55">
        <v>343215.35999999999</v>
      </c>
      <c r="D188" s="55">
        <v>17996393.129999999</v>
      </c>
      <c r="E188" s="55">
        <v>-33790.35</v>
      </c>
      <c r="F188" s="55">
        <v>13670923.43</v>
      </c>
      <c r="H188" s="59" t="s">
        <v>525</v>
      </c>
      <c r="K188" s="55">
        <v>4810896.43</v>
      </c>
      <c r="L188" s="55">
        <v>990689.8</v>
      </c>
      <c r="M188" s="55">
        <v>16762269.720000001</v>
      </c>
      <c r="T188" s="59" t="s">
        <v>515</v>
      </c>
      <c r="U188" s="55">
        <v>10490.11</v>
      </c>
      <c r="W188" s="55">
        <v>16466.64</v>
      </c>
      <c r="Y188" s="55">
        <v>217461.26</v>
      </c>
      <c r="Z188" s="55">
        <v>4023028.67</v>
      </c>
      <c r="AA188" s="55">
        <v>691875.58</v>
      </c>
      <c r="AB188" s="55"/>
      <c r="AC188" s="55"/>
      <c r="AD188" s="55">
        <v>71716.33</v>
      </c>
      <c r="AE188" s="55"/>
      <c r="AF188" s="55"/>
    </row>
    <row r="189" spans="2:55" x14ac:dyDescent="0.25">
      <c r="B189" s="59" t="s">
        <v>517</v>
      </c>
      <c r="C189" s="55">
        <v>37253.19</v>
      </c>
      <c r="D189" s="55">
        <v>5948555.7000000002</v>
      </c>
      <c r="E189" s="55">
        <v>59542.23</v>
      </c>
      <c r="F189" s="55">
        <v>4316347.12</v>
      </c>
      <c r="H189" s="59" t="s">
        <v>527</v>
      </c>
      <c r="L189" s="55">
        <v>2248.41</v>
      </c>
      <c r="M189" s="55">
        <v>65519.74</v>
      </c>
      <c r="T189" s="59" t="s">
        <v>517</v>
      </c>
      <c r="U189" s="55">
        <v>3555.43</v>
      </c>
      <c r="W189" s="55">
        <v>4943.07</v>
      </c>
      <c r="Y189" s="55">
        <v>443474.7</v>
      </c>
      <c r="Z189" s="55">
        <v>1142982.19</v>
      </c>
      <c r="AA189" s="55">
        <v>110106.21</v>
      </c>
      <c r="AB189" s="55"/>
      <c r="AC189" s="55"/>
      <c r="AD189" s="55">
        <v>8370.5499999999993</v>
      </c>
      <c r="AE189" s="55"/>
      <c r="AF189" s="55"/>
    </row>
    <row r="190" spans="2:55" x14ac:dyDescent="0.25">
      <c r="B190" s="59" t="s">
        <v>519</v>
      </c>
      <c r="C190" s="55">
        <v>22453.17</v>
      </c>
      <c r="D190" s="55">
        <v>5174616.76</v>
      </c>
      <c r="E190" s="55">
        <v>48609.37</v>
      </c>
      <c r="F190" s="55">
        <v>3962168.89</v>
      </c>
      <c r="H190" s="59" t="s">
        <v>529</v>
      </c>
      <c r="J190" s="55">
        <v>26848.74</v>
      </c>
      <c r="L190" s="55">
        <v>467685.13</v>
      </c>
      <c r="M190" s="55">
        <v>2622062.2000000002</v>
      </c>
      <c r="T190" s="59" t="s">
        <v>519</v>
      </c>
      <c r="U190" s="55">
        <v>2967.7</v>
      </c>
      <c r="W190" s="55">
        <v>4488.72</v>
      </c>
      <c r="Y190" s="55">
        <v>55183</v>
      </c>
      <c r="Z190" s="55">
        <v>1129922.02</v>
      </c>
      <c r="AA190" s="55">
        <v>157038.87</v>
      </c>
      <c r="AB190" s="55"/>
      <c r="AC190" s="55"/>
      <c r="AD190" s="55">
        <v>9755.0499999999993</v>
      </c>
      <c r="AE190" s="55"/>
      <c r="AF190" s="55"/>
    </row>
    <row r="191" spans="2:55" x14ac:dyDescent="0.25">
      <c r="B191" s="59" t="s">
        <v>521</v>
      </c>
      <c r="C191" s="55">
        <v>669.03</v>
      </c>
      <c r="D191" s="55">
        <v>52746926.170000002</v>
      </c>
      <c r="E191" s="55">
        <v>-354001.83</v>
      </c>
      <c r="F191" s="55">
        <v>44633637.439999998</v>
      </c>
      <c r="H191" s="59" t="s">
        <v>531</v>
      </c>
      <c r="K191" s="55">
        <v>1403118.94</v>
      </c>
      <c r="L191" s="55">
        <v>534409.67000000004</v>
      </c>
      <c r="M191" s="55">
        <v>3372180.21</v>
      </c>
      <c r="T191" s="59" t="s">
        <v>521</v>
      </c>
      <c r="U191" s="55">
        <v>-2136.1999999999998</v>
      </c>
      <c r="W191" s="55">
        <v>53121.58</v>
      </c>
      <c r="Y191" s="55">
        <v>433734.21</v>
      </c>
      <c r="Z191" s="55">
        <v>7980028.3799999999</v>
      </c>
      <c r="AA191" s="55">
        <v>2504158.66</v>
      </c>
      <c r="AB191" s="55"/>
      <c r="AC191" s="55"/>
      <c r="AD191" s="55">
        <v>85220.49</v>
      </c>
      <c r="AE191" s="55"/>
      <c r="AF191" s="55"/>
    </row>
    <row r="192" spans="2:55" x14ac:dyDescent="0.25">
      <c r="B192" s="59" t="s">
        <v>523</v>
      </c>
      <c r="C192" s="55">
        <v>1335041.55</v>
      </c>
      <c r="D192" s="55">
        <v>353719740.60000002</v>
      </c>
      <c r="E192" s="55">
        <v>-1515014.97</v>
      </c>
      <c r="F192" s="55">
        <v>310777623.63</v>
      </c>
      <c r="H192" s="59" t="s">
        <v>533</v>
      </c>
      <c r="K192" s="55">
        <v>237403.55</v>
      </c>
      <c r="M192" s="55">
        <v>439427.41</v>
      </c>
      <c r="T192" s="59" t="s">
        <v>523</v>
      </c>
      <c r="U192" s="55">
        <v>85821.28</v>
      </c>
      <c r="W192" s="55">
        <v>215555.83</v>
      </c>
      <c r="Y192" s="55">
        <v>137350.75</v>
      </c>
      <c r="Z192" s="55">
        <v>41227048.490000002</v>
      </c>
      <c r="AA192" s="55">
        <v>9277761.1400000006</v>
      </c>
      <c r="AB192" s="55"/>
      <c r="AC192" s="55"/>
      <c r="AD192" s="55">
        <v>357397.61</v>
      </c>
      <c r="AE192" s="55"/>
      <c r="AF192" s="55">
        <v>34066.33</v>
      </c>
    </row>
    <row r="193" spans="2:32" x14ac:dyDescent="0.25">
      <c r="B193" s="59" t="s">
        <v>525</v>
      </c>
      <c r="C193" s="55">
        <v>8895001.0399999991</v>
      </c>
      <c r="D193" s="55">
        <v>517919914.94</v>
      </c>
      <c r="E193" s="55">
        <v>1116901.8500000001</v>
      </c>
      <c r="F193" s="55">
        <v>432966042.86000001</v>
      </c>
      <c r="H193" s="59" t="s">
        <v>535</v>
      </c>
      <c r="L193" s="55">
        <v>35717.74</v>
      </c>
      <c r="M193" s="55">
        <v>954764.33</v>
      </c>
      <c r="T193" s="59" t="s">
        <v>525</v>
      </c>
      <c r="U193" s="55">
        <v>131819.35</v>
      </c>
      <c r="W193" s="55">
        <v>304187.39</v>
      </c>
      <c r="Y193" s="55">
        <v>406618.98</v>
      </c>
      <c r="Z193" s="55">
        <v>76862548.519999996</v>
      </c>
      <c r="AA193" s="55">
        <v>14120583.050000001</v>
      </c>
      <c r="AB193" s="55"/>
      <c r="AC193" s="55"/>
      <c r="AD193" s="55">
        <v>1088778.08</v>
      </c>
      <c r="AE193" s="55"/>
      <c r="AF193" s="55"/>
    </row>
    <row r="194" spans="2:32" x14ac:dyDescent="0.25">
      <c r="B194" s="59" t="s">
        <v>527</v>
      </c>
      <c r="C194" s="55">
        <v>5075.6000000000004</v>
      </c>
      <c r="D194" s="55">
        <v>3201992.63</v>
      </c>
      <c r="E194" s="55">
        <v>-9283.0499999999993</v>
      </c>
      <c r="F194" s="55">
        <v>2950435.62</v>
      </c>
      <c r="H194" s="59" t="s">
        <v>537</v>
      </c>
      <c r="K194" s="55">
        <v>2729023.47</v>
      </c>
      <c r="L194" s="55">
        <v>197092.77</v>
      </c>
      <c r="M194" s="55">
        <v>7791223.0300000003</v>
      </c>
      <c r="T194" s="59" t="s">
        <v>527</v>
      </c>
      <c r="U194" s="55">
        <v>604.25</v>
      </c>
      <c r="W194" s="55">
        <v>1390.04</v>
      </c>
      <c r="Y194" s="55">
        <v>7120.35</v>
      </c>
      <c r="Z194" s="55">
        <v>246623.41</v>
      </c>
      <c r="AA194" s="55">
        <v>72808.5</v>
      </c>
      <c r="AB194" s="55"/>
      <c r="AC194" s="55"/>
      <c r="AD194" s="55"/>
      <c r="AE194" s="55"/>
      <c r="AF194" s="55"/>
    </row>
    <row r="195" spans="2:32" x14ac:dyDescent="0.25">
      <c r="B195" s="59" t="s">
        <v>529</v>
      </c>
      <c r="C195" s="55">
        <v>322016.84999999998</v>
      </c>
      <c r="D195" s="55">
        <v>87867326.319999993</v>
      </c>
      <c r="E195" s="55">
        <v>-281751.45</v>
      </c>
      <c r="F195" s="55">
        <v>76868587.409999996</v>
      </c>
      <c r="H195" s="59" t="s">
        <v>539</v>
      </c>
      <c r="I195" s="55">
        <v>94783.25</v>
      </c>
      <c r="L195" s="55">
        <v>386971.27</v>
      </c>
      <c r="M195" s="55">
        <v>3427104.54</v>
      </c>
      <c r="T195" s="59" t="s">
        <v>529</v>
      </c>
      <c r="U195" s="55">
        <v>9687.26</v>
      </c>
      <c r="W195" s="55">
        <v>53405.73</v>
      </c>
      <c r="Y195" s="55">
        <v>37820.080000000002</v>
      </c>
      <c r="Z195" s="55">
        <v>10414319.57</v>
      </c>
      <c r="AA195" s="55">
        <v>2711437.83</v>
      </c>
      <c r="AB195" s="55"/>
      <c r="AC195" s="55"/>
      <c r="AD195" s="55">
        <v>129282.83</v>
      </c>
      <c r="AE195" s="55"/>
      <c r="AF195" s="55"/>
    </row>
    <row r="196" spans="2:32" x14ac:dyDescent="0.25">
      <c r="B196" s="59" t="s">
        <v>531</v>
      </c>
      <c r="C196" s="55">
        <v>375651.62</v>
      </c>
      <c r="D196" s="55">
        <v>145261587.90000001</v>
      </c>
      <c r="E196" s="55">
        <v>-1694339.11</v>
      </c>
      <c r="F196" s="55">
        <v>133571253.83</v>
      </c>
      <c r="H196" s="59" t="s">
        <v>541</v>
      </c>
      <c r="K196" s="55">
        <v>677984.82</v>
      </c>
      <c r="L196" s="55">
        <v>31592.54</v>
      </c>
      <c r="M196" s="55">
        <v>4586322.2</v>
      </c>
      <c r="T196" s="59" t="s">
        <v>531</v>
      </c>
      <c r="U196" s="55">
        <v>-3810.42</v>
      </c>
      <c r="W196" s="55">
        <v>104773.53</v>
      </c>
      <c r="Y196" s="55">
        <v>27333.69</v>
      </c>
      <c r="Z196" s="55">
        <v>10885899.16</v>
      </c>
      <c r="AA196" s="55">
        <v>4681426.5599999996</v>
      </c>
      <c r="AB196" s="55"/>
      <c r="AC196" s="55"/>
      <c r="AD196" s="55">
        <v>284129.65000000002</v>
      </c>
      <c r="AE196" s="55"/>
      <c r="AF196" s="55"/>
    </row>
    <row r="197" spans="2:32" x14ac:dyDescent="0.25">
      <c r="B197" s="59" t="s">
        <v>533</v>
      </c>
      <c r="C197" s="55">
        <v>80828.14</v>
      </c>
      <c r="D197" s="55">
        <v>25670705.100000001</v>
      </c>
      <c r="E197" s="55">
        <v>-81553.13</v>
      </c>
      <c r="F197" s="55">
        <v>22689654.350000001</v>
      </c>
      <c r="H197" s="59" t="s">
        <v>543</v>
      </c>
      <c r="J197" s="55">
        <v>517069.95</v>
      </c>
      <c r="K197" s="55">
        <v>1906253.16</v>
      </c>
      <c r="L197" s="55">
        <v>387749.96</v>
      </c>
      <c r="M197" s="55">
        <v>9658537.0999999996</v>
      </c>
      <c r="T197" s="59" t="s">
        <v>533</v>
      </c>
      <c r="U197" s="55">
        <v>11508.28</v>
      </c>
      <c r="W197" s="55">
        <v>8727.6200000000008</v>
      </c>
      <c r="Y197" s="55">
        <v>4055.01</v>
      </c>
      <c r="Z197" s="55">
        <v>2708461.68</v>
      </c>
      <c r="AA197" s="55">
        <v>471859.36</v>
      </c>
      <c r="AB197" s="55"/>
      <c r="AC197" s="55"/>
      <c r="AD197" s="55">
        <v>28885.279999999999</v>
      </c>
      <c r="AE197" s="55"/>
      <c r="AF197" s="55"/>
    </row>
    <row r="198" spans="2:32" x14ac:dyDescent="0.25">
      <c r="B198" s="59" t="s">
        <v>535</v>
      </c>
      <c r="C198" s="55">
        <v>126735.67</v>
      </c>
      <c r="D198" s="55">
        <v>41371692.93</v>
      </c>
      <c r="E198" s="55">
        <v>-135992.57999999999</v>
      </c>
      <c r="F198" s="55">
        <v>36985626.030000001</v>
      </c>
      <c r="H198" s="59" t="s">
        <v>545</v>
      </c>
      <c r="K198" s="55">
        <v>223039.28</v>
      </c>
      <c r="L198" s="55">
        <v>104555.77</v>
      </c>
      <c r="M198" s="55">
        <v>922340.22</v>
      </c>
      <c r="T198" s="59" t="s">
        <v>535</v>
      </c>
      <c r="U198" s="55">
        <v>26638.17</v>
      </c>
      <c r="W198" s="55">
        <v>19992.84</v>
      </c>
      <c r="Y198" s="55">
        <v>7447.43</v>
      </c>
      <c r="Z198" s="55">
        <v>4316628.2300000004</v>
      </c>
      <c r="AA198" s="55">
        <v>1015465.34</v>
      </c>
      <c r="AB198" s="55"/>
      <c r="AC198" s="55"/>
      <c r="AD198" s="55">
        <v>28660.560000000001</v>
      </c>
      <c r="AE198" s="55"/>
      <c r="AF198" s="55"/>
    </row>
    <row r="199" spans="2:32" x14ac:dyDescent="0.25">
      <c r="B199" s="59" t="s">
        <v>537</v>
      </c>
      <c r="C199" s="55">
        <v>781933.27</v>
      </c>
      <c r="D199" s="55">
        <v>222704810.09</v>
      </c>
      <c r="E199" s="55">
        <v>-1660864.44</v>
      </c>
      <c r="F199" s="55">
        <v>174787893.25999999</v>
      </c>
      <c r="H199" s="59" t="s">
        <v>547</v>
      </c>
      <c r="K199" s="55">
        <v>438148.63</v>
      </c>
      <c r="L199" s="55">
        <v>729430.55</v>
      </c>
      <c r="M199" s="55">
        <v>2188225.16</v>
      </c>
      <c r="T199" s="59" t="s">
        <v>537</v>
      </c>
      <c r="U199" s="55">
        <v>50.7</v>
      </c>
      <c r="W199" s="55">
        <v>199217.96</v>
      </c>
      <c r="Y199" s="55">
        <v>11269492.630000001</v>
      </c>
      <c r="Z199" s="55">
        <v>34343664.899999999</v>
      </c>
      <c r="AA199" s="55">
        <v>8868280.0899999999</v>
      </c>
      <c r="AB199" s="55"/>
      <c r="AC199" s="55"/>
      <c r="AD199" s="55">
        <v>384538.72</v>
      </c>
      <c r="AE199" s="55"/>
      <c r="AF199" s="55"/>
    </row>
    <row r="200" spans="2:32" x14ac:dyDescent="0.25">
      <c r="B200" s="59" t="s">
        <v>539</v>
      </c>
      <c r="C200" s="55">
        <v>344706.59</v>
      </c>
      <c r="D200" s="55">
        <v>149811577.97999999</v>
      </c>
      <c r="E200" s="55">
        <v>-610723.56000000006</v>
      </c>
      <c r="F200" s="55">
        <v>134384336.96000001</v>
      </c>
      <c r="H200" s="59" t="s">
        <v>549</v>
      </c>
      <c r="L200" s="55">
        <v>22976</v>
      </c>
      <c r="M200" s="55">
        <v>1927445.61</v>
      </c>
      <c r="T200" s="59" t="s">
        <v>539</v>
      </c>
      <c r="U200" s="55">
        <v>143028.6</v>
      </c>
      <c r="W200" s="55">
        <v>75181.850000000006</v>
      </c>
      <c r="Y200" s="55">
        <v>24998.05</v>
      </c>
      <c r="Z200" s="55">
        <v>15003006.23</v>
      </c>
      <c r="AA200" s="55">
        <v>3625597.34</v>
      </c>
      <c r="AB200" s="55"/>
      <c r="AC200" s="55"/>
      <c r="AD200" s="55">
        <v>194020.31</v>
      </c>
      <c r="AE200" s="55"/>
      <c r="AF200" s="55"/>
    </row>
    <row r="201" spans="2:32" x14ac:dyDescent="0.25">
      <c r="B201" s="59" t="s">
        <v>541</v>
      </c>
      <c r="C201" s="55">
        <v>127619.53</v>
      </c>
      <c r="D201" s="55">
        <v>131348277.41</v>
      </c>
      <c r="E201" s="55">
        <v>-1304241.45</v>
      </c>
      <c r="F201" s="55">
        <v>112178599.68000001</v>
      </c>
      <c r="H201" s="59" t="s">
        <v>551</v>
      </c>
      <c r="K201" s="55">
        <v>811864.53</v>
      </c>
      <c r="M201" s="55">
        <v>38564.449999999997</v>
      </c>
      <c r="T201" s="59" t="s">
        <v>541</v>
      </c>
      <c r="U201" s="55">
        <v>570.01</v>
      </c>
      <c r="W201" s="55">
        <v>116571.87</v>
      </c>
      <c r="Y201" s="55">
        <v>80607.75</v>
      </c>
      <c r="Z201" s="55">
        <v>19445305.219999999</v>
      </c>
      <c r="AA201" s="55">
        <v>5522658.6900000004</v>
      </c>
      <c r="AB201" s="55"/>
      <c r="AC201" s="55"/>
      <c r="AD201" s="55">
        <v>250763.08</v>
      </c>
      <c r="AE201" s="55"/>
      <c r="AF201" s="55"/>
    </row>
    <row r="202" spans="2:32" x14ac:dyDescent="0.25">
      <c r="B202" s="59" t="s">
        <v>543</v>
      </c>
      <c r="C202" s="55">
        <v>958951.62</v>
      </c>
      <c r="D202" s="55">
        <v>319649824.82999998</v>
      </c>
      <c r="E202" s="55">
        <v>-2204286.9500000002</v>
      </c>
      <c r="F202" s="55">
        <v>283878012.74000001</v>
      </c>
      <c r="H202" s="59" t="s">
        <v>890</v>
      </c>
      <c r="M202" s="55">
        <v>262017.19</v>
      </c>
      <c r="T202" s="59" t="s">
        <v>543</v>
      </c>
      <c r="U202" s="55">
        <v>10986.27</v>
      </c>
      <c r="W202" s="55">
        <v>217287.32</v>
      </c>
      <c r="Y202" s="55">
        <v>188470.79</v>
      </c>
      <c r="Z202" s="55">
        <v>33141740.82</v>
      </c>
      <c r="AA202" s="55">
        <v>11002611.050000001</v>
      </c>
      <c r="AB202" s="55"/>
      <c r="AC202" s="55"/>
      <c r="AD202" s="55">
        <v>631939.41</v>
      </c>
      <c r="AE202" s="55"/>
      <c r="AF202" s="55"/>
    </row>
    <row r="203" spans="2:32" x14ac:dyDescent="0.25">
      <c r="B203" s="59" t="s">
        <v>545</v>
      </c>
      <c r="C203" s="55">
        <v>65591.78</v>
      </c>
      <c r="D203" s="55">
        <v>28294684.170000002</v>
      </c>
      <c r="E203" s="55">
        <v>-196140.79999999999</v>
      </c>
      <c r="F203" s="55">
        <v>25413837.719999999</v>
      </c>
      <c r="H203" s="59" t="s">
        <v>553</v>
      </c>
      <c r="M203" s="55">
        <v>80820.97</v>
      </c>
      <c r="T203" s="59" t="s">
        <v>545</v>
      </c>
      <c r="U203" s="55">
        <v>20573.29</v>
      </c>
      <c r="W203" s="55">
        <v>24150.81</v>
      </c>
      <c r="Y203" s="55">
        <v>9345.61</v>
      </c>
      <c r="Z203" s="55">
        <v>2646320.84</v>
      </c>
      <c r="AA203" s="55">
        <v>1011722.68</v>
      </c>
      <c r="AB203" s="55"/>
      <c r="AC203" s="55"/>
      <c r="AD203" s="55">
        <v>62034.239999999998</v>
      </c>
      <c r="AE203" s="55"/>
      <c r="AF203" s="55"/>
    </row>
    <row r="204" spans="2:32" x14ac:dyDescent="0.25">
      <c r="B204" s="59" t="s">
        <v>547</v>
      </c>
      <c r="C204" s="55">
        <v>124280.04</v>
      </c>
      <c r="D204" s="55">
        <v>61423989.43</v>
      </c>
      <c r="E204" s="55">
        <v>-280093.46999999997</v>
      </c>
      <c r="F204" s="55">
        <v>56225832.280000001</v>
      </c>
      <c r="H204" s="59" t="s">
        <v>557</v>
      </c>
      <c r="M204" s="55">
        <v>339525.52</v>
      </c>
      <c r="T204" s="59" t="s">
        <v>547</v>
      </c>
      <c r="U204" s="55">
        <v>7915.98</v>
      </c>
      <c r="W204" s="55">
        <v>48811.7</v>
      </c>
      <c r="Y204" s="55">
        <v>11097.02</v>
      </c>
      <c r="Z204" s="55">
        <v>4082156.72</v>
      </c>
      <c r="AA204" s="55">
        <v>2256288.04</v>
      </c>
      <c r="AB204" s="55"/>
      <c r="AC204" s="55"/>
      <c r="AD204" s="55">
        <v>118892.93</v>
      </c>
      <c r="AE204" s="55">
        <v>36409.980000000003</v>
      </c>
      <c r="AF204" s="55"/>
    </row>
    <row r="205" spans="2:32" x14ac:dyDescent="0.25">
      <c r="B205" s="59" t="s">
        <v>549</v>
      </c>
      <c r="C205" s="55">
        <v>169023.78</v>
      </c>
      <c r="D205" s="55">
        <v>63853947.490000002</v>
      </c>
      <c r="E205" s="55">
        <v>-166942.34</v>
      </c>
      <c r="F205" s="55">
        <v>56975966.600000001</v>
      </c>
      <c r="H205" s="59" t="s">
        <v>559</v>
      </c>
      <c r="M205" s="55">
        <v>170919.05</v>
      </c>
      <c r="T205" s="59" t="s">
        <v>549</v>
      </c>
      <c r="U205" s="55">
        <v>61931.33</v>
      </c>
      <c r="W205" s="55">
        <v>38293.120000000003</v>
      </c>
      <c r="Y205" s="55">
        <v>10486.03</v>
      </c>
      <c r="Z205" s="55">
        <v>6724843.8799999999</v>
      </c>
      <c r="AA205" s="55">
        <v>1947208.02</v>
      </c>
      <c r="AB205" s="55"/>
      <c r="AC205" s="55"/>
      <c r="AD205" s="55">
        <v>46955.48</v>
      </c>
      <c r="AE205" s="55"/>
      <c r="AF205" s="55"/>
    </row>
    <row r="206" spans="2:32" x14ac:dyDescent="0.25">
      <c r="B206" s="59" t="s">
        <v>551</v>
      </c>
      <c r="C206" s="55">
        <v>64976</v>
      </c>
      <c r="D206" s="55">
        <v>9148050.1099999994</v>
      </c>
      <c r="F206" s="55">
        <v>7491050.9100000001</v>
      </c>
      <c r="H206" s="59" t="s">
        <v>561</v>
      </c>
      <c r="L206" s="55">
        <v>6434.48</v>
      </c>
      <c r="M206" s="55">
        <v>457737.19</v>
      </c>
      <c r="T206" s="59" t="s">
        <v>551</v>
      </c>
      <c r="X206" s="55">
        <v>6971.45</v>
      </c>
      <c r="Y206" s="55">
        <v>289038.19</v>
      </c>
      <c r="Z206" s="55">
        <v>543345.03</v>
      </c>
      <c r="AA206" s="55">
        <v>31593</v>
      </c>
      <c r="AB206" s="55"/>
      <c r="AC206" s="55"/>
      <c r="AD206" s="55"/>
      <c r="AE206" s="55"/>
      <c r="AF206" s="55"/>
    </row>
    <row r="207" spans="2:32" x14ac:dyDescent="0.25">
      <c r="B207" s="59" t="s">
        <v>890</v>
      </c>
      <c r="D207" s="55">
        <v>4318985.05</v>
      </c>
      <c r="F207" s="55">
        <v>3010378.83</v>
      </c>
      <c r="H207" s="59" t="s">
        <v>563</v>
      </c>
      <c r="K207" s="55">
        <v>37759.81</v>
      </c>
      <c r="L207" s="55">
        <v>32864.9</v>
      </c>
      <c r="M207" s="55">
        <v>499851.99</v>
      </c>
      <c r="T207" s="59" t="s">
        <v>890</v>
      </c>
      <c r="U207" s="55">
        <v>2533.89</v>
      </c>
      <c r="W207" s="55">
        <v>6293.75</v>
      </c>
      <c r="Z207" s="55">
        <v>1299778.58</v>
      </c>
      <c r="AA207" s="55">
        <v>253189.55</v>
      </c>
      <c r="AB207" s="55"/>
      <c r="AC207" s="55"/>
      <c r="AD207" s="55"/>
      <c r="AE207" s="55"/>
      <c r="AF207" s="55"/>
    </row>
    <row r="208" spans="2:32" x14ac:dyDescent="0.25">
      <c r="B208" s="59" t="s">
        <v>553</v>
      </c>
      <c r="C208" s="55">
        <v>78171.94</v>
      </c>
      <c r="D208" s="55">
        <v>3789338.22</v>
      </c>
      <c r="E208" s="55">
        <v>22097.03</v>
      </c>
      <c r="F208" s="55">
        <v>3243716.66</v>
      </c>
      <c r="H208" s="59" t="s">
        <v>565</v>
      </c>
      <c r="L208" s="55">
        <v>16945.73</v>
      </c>
      <c r="M208" s="55">
        <v>1799831.33</v>
      </c>
      <c r="T208" s="59" t="s">
        <v>553</v>
      </c>
      <c r="U208" s="55">
        <v>16</v>
      </c>
      <c r="W208" s="55">
        <v>5229.57</v>
      </c>
      <c r="Z208" s="55">
        <v>492636.28</v>
      </c>
      <c r="AA208" s="55">
        <v>53478.37</v>
      </c>
      <c r="AB208" s="55"/>
      <c r="AC208" s="55"/>
      <c r="AD208" s="55"/>
      <c r="AE208" s="55"/>
      <c r="AF208" s="55"/>
    </row>
    <row r="209" spans="2:32" x14ac:dyDescent="0.25">
      <c r="B209" s="59" t="s">
        <v>555</v>
      </c>
      <c r="C209" s="55">
        <v>26936.55</v>
      </c>
      <c r="D209" s="55">
        <v>469738.37</v>
      </c>
      <c r="F209" s="55">
        <v>393930.77</v>
      </c>
      <c r="H209" s="59" t="s">
        <v>567</v>
      </c>
      <c r="K209" s="55">
        <v>4467.3599999999997</v>
      </c>
      <c r="L209" s="55">
        <v>508029.54</v>
      </c>
      <c r="M209" s="55">
        <v>2492782.0699999998</v>
      </c>
      <c r="T209" s="59" t="s">
        <v>555</v>
      </c>
      <c r="Z209" s="55">
        <v>73532.09</v>
      </c>
      <c r="AA209" s="55"/>
      <c r="AB209" s="55"/>
      <c r="AC209" s="55"/>
      <c r="AD209" s="55"/>
      <c r="AE209" s="55"/>
      <c r="AF209" s="55"/>
    </row>
    <row r="210" spans="2:32" x14ac:dyDescent="0.25">
      <c r="B210" s="59" t="s">
        <v>557</v>
      </c>
      <c r="D210" s="55">
        <v>12365064.65</v>
      </c>
      <c r="E210" s="55">
        <v>21335.279999999999</v>
      </c>
      <c r="F210" s="55">
        <v>10811432.199999999</v>
      </c>
      <c r="H210" s="59" t="s">
        <v>569</v>
      </c>
      <c r="L210" s="55">
        <v>62157.21</v>
      </c>
      <c r="M210" s="55">
        <v>1297684.0900000001</v>
      </c>
      <c r="T210" s="59" t="s">
        <v>557</v>
      </c>
      <c r="U210" s="55">
        <v>397.9</v>
      </c>
      <c r="W210" s="55">
        <v>6753.47</v>
      </c>
      <c r="Z210" s="55">
        <v>1526226.76</v>
      </c>
      <c r="AA210" s="55">
        <v>301358.93</v>
      </c>
      <c r="AB210" s="55"/>
      <c r="AC210" s="55"/>
      <c r="AD210" s="55">
        <v>9679.94</v>
      </c>
      <c r="AE210" s="55"/>
      <c r="AF210" s="55"/>
    </row>
    <row r="211" spans="2:32" x14ac:dyDescent="0.25">
      <c r="B211" s="59" t="s">
        <v>559</v>
      </c>
      <c r="C211" s="55">
        <v>54804.13</v>
      </c>
      <c r="D211" s="55">
        <v>6269729.1200000001</v>
      </c>
      <c r="E211" s="55">
        <v>49016.95</v>
      </c>
      <c r="F211" s="55">
        <v>5410908.4199999999</v>
      </c>
      <c r="H211" s="59" t="s">
        <v>571</v>
      </c>
      <c r="M211" s="55">
        <v>500004.07</v>
      </c>
      <c r="T211" s="59" t="s">
        <v>559</v>
      </c>
      <c r="U211" s="55">
        <v>3546.69</v>
      </c>
      <c r="W211" s="55">
        <v>11958.81</v>
      </c>
      <c r="Z211" s="55">
        <v>788511.07</v>
      </c>
      <c r="AA211" s="55">
        <v>106396.6</v>
      </c>
      <c r="AB211" s="55"/>
      <c r="AC211" s="55"/>
      <c r="AD211" s="55"/>
      <c r="AE211" s="55"/>
      <c r="AF211" s="55"/>
    </row>
    <row r="212" spans="2:32" x14ac:dyDescent="0.25">
      <c r="B212" s="59" t="s">
        <v>561</v>
      </c>
      <c r="C212" s="55">
        <v>48343.26</v>
      </c>
      <c r="D212" s="55">
        <v>13680897.85</v>
      </c>
      <c r="E212" s="55">
        <v>48783.87</v>
      </c>
      <c r="F212" s="55">
        <v>12533261.359999999</v>
      </c>
      <c r="H212" s="59" t="s">
        <v>573</v>
      </c>
      <c r="M212" s="55">
        <v>195428.87</v>
      </c>
      <c r="T212" s="59" t="s">
        <v>561</v>
      </c>
      <c r="U212" s="55">
        <v>21127.14</v>
      </c>
      <c r="V212" s="55">
        <v>83.33</v>
      </c>
      <c r="W212" s="55">
        <v>7409.31</v>
      </c>
      <c r="Z212" s="55">
        <v>1112665.56</v>
      </c>
      <c r="AA212" s="55">
        <v>361393.53</v>
      </c>
      <c r="AB212" s="55"/>
      <c r="AC212" s="55"/>
      <c r="AD212" s="55">
        <v>19023.34</v>
      </c>
      <c r="AE212" s="55"/>
      <c r="AF212" s="55"/>
    </row>
    <row r="213" spans="2:32" x14ac:dyDescent="0.25">
      <c r="B213" s="59" t="s">
        <v>563</v>
      </c>
      <c r="C213" s="55">
        <v>67715.12</v>
      </c>
      <c r="D213" s="55">
        <v>10756082.439999999</v>
      </c>
      <c r="E213" s="55">
        <v>102397.85</v>
      </c>
      <c r="F213" s="55">
        <v>9111495.3399999999</v>
      </c>
      <c r="H213" s="59" t="s">
        <v>575</v>
      </c>
      <c r="L213" s="55">
        <v>70314.649999999994</v>
      </c>
      <c r="M213" s="55">
        <v>4016949.22</v>
      </c>
      <c r="T213" s="59" t="s">
        <v>563</v>
      </c>
      <c r="U213" s="55">
        <v>396.35</v>
      </c>
      <c r="W213" s="55">
        <v>6724.61</v>
      </c>
      <c r="Y213" s="55">
        <v>6320.28</v>
      </c>
      <c r="Z213" s="55">
        <v>1516967.99</v>
      </c>
      <c r="AA213" s="55">
        <v>368097.23</v>
      </c>
      <c r="AB213" s="55"/>
      <c r="AC213" s="55"/>
      <c r="AD213" s="55">
        <v>22235.95</v>
      </c>
      <c r="AE213" s="55"/>
      <c r="AF213" s="55"/>
    </row>
    <row r="214" spans="2:32" x14ac:dyDescent="0.25">
      <c r="B214" s="59" t="s">
        <v>565</v>
      </c>
      <c r="C214" s="55">
        <v>208127.38</v>
      </c>
      <c r="D214" s="55">
        <v>63828806.600000001</v>
      </c>
      <c r="E214" s="55">
        <v>-708266.32</v>
      </c>
      <c r="F214" s="55">
        <v>51903658.770000003</v>
      </c>
      <c r="H214" s="59" t="s">
        <v>577</v>
      </c>
      <c r="M214" s="55">
        <v>73260.009999999995</v>
      </c>
      <c r="T214" s="59" t="s">
        <v>565</v>
      </c>
      <c r="U214" s="55">
        <v>3340.98</v>
      </c>
      <c r="W214" s="55">
        <v>45753.34</v>
      </c>
      <c r="Y214" s="55">
        <v>41413.35</v>
      </c>
      <c r="Z214" s="55">
        <v>12282764.33</v>
      </c>
      <c r="AA214" s="55">
        <v>2270935.38</v>
      </c>
      <c r="AB214" s="55"/>
      <c r="AC214" s="55"/>
      <c r="AD214" s="55">
        <v>188067.95</v>
      </c>
      <c r="AE214" s="55"/>
      <c r="AF214" s="55"/>
    </row>
    <row r="215" spans="2:32" x14ac:dyDescent="0.25">
      <c r="B215" s="59" t="s">
        <v>567</v>
      </c>
      <c r="C215" s="55">
        <v>485310.77</v>
      </c>
      <c r="D215" s="55">
        <v>78343059.219999999</v>
      </c>
      <c r="E215" s="55">
        <v>-362226.78</v>
      </c>
      <c r="F215" s="55">
        <v>66983275.649999999</v>
      </c>
      <c r="H215" s="59" t="s">
        <v>579</v>
      </c>
      <c r="M215" s="55">
        <v>1631.3</v>
      </c>
      <c r="T215" s="59" t="s">
        <v>567</v>
      </c>
      <c r="U215" s="55">
        <v>12715.18</v>
      </c>
      <c r="W215" s="55">
        <v>53804.99</v>
      </c>
      <c r="Y215" s="55">
        <v>52112.57</v>
      </c>
      <c r="Z215" s="55">
        <v>10602437.720000001</v>
      </c>
      <c r="AA215" s="55">
        <v>2595238.87</v>
      </c>
      <c r="AB215" s="55"/>
      <c r="AC215" s="55"/>
      <c r="AD215" s="55">
        <v>193249.81</v>
      </c>
      <c r="AE215" s="55"/>
      <c r="AF215" s="55"/>
    </row>
    <row r="216" spans="2:32" x14ac:dyDescent="0.25">
      <c r="B216" s="59" t="s">
        <v>569</v>
      </c>
      <c r="C216" s="55">
        <v>57373.23</v>
      </c>
      <c r="D216" s="55">
        <v>47003918.990000002</v>
      </c>
      <c r="E216" s="55">
        <v>23373.200000000001</v>
      </c>
      <c r="F216" s="55">
        <v>40173011.979999997</v>
      </c>
      <c r="H216" s="59" t="s">
        <v>581</v>
      </c>
      <c r="M216" s="55">
        <v>91408.48</v>
      </c>
      <c r="T216" s="59" t="s">
        <v>569</v>
      </c>
      <c r="U216" s="55">
        <v>64139.02</v>
      </c>
      <c r="W216" s="55">
        <v>24806.71</v>
      </c>
      <c r="Y216" s="55">
        <v>30554.57</v>
      </c>
      <c r="Z216" s="55">
        <v>5985007.3799999999</v>
      </c>
      <c r="AA216" s="55">
        <v>1121365.1399999999</v>
      </c>
      <c r="AB216" s="55"/>
      <c r="AC216" s="55"/>
      <c r="AD216" s="55">
        <v>64000.02</v>
      </c>
      <c r="AE216" s="55"/>
      <c r="AF216" s="55"/>
    </row>
    <row r="217" spans="2:32" x14ac:dyDescent="0.25">
      <c r="B217" s="59" t="s">
        <v>571</v>
      </c>
      <c r="C217" s="55">
        <v>22015</v>
      </c>
      <c r="D217" s="55">
        <v>14898255.18</v>
      </c>
      <c r="E217" s="55">
        <v>188369.91</v>
      </c>
      <c r="F217" s="55">
        <v>10332613.82</v>
      </c>
      <c r="H217" s="59" t="s">
        <v>583</v>
      </c>
      <c r="L217" s="55">
        <v>9213.9500000000007</v>
      </c>
      <c r="M217" s="55">
        <v>630615.66</v>
      </c>
      <c r="T217" s="59" t="s">
        <v>571</v>
      </c>
      <c r="U217" s="55">
        <v>1513.38</v>
      </c>
      <c r="W217" s="55">
        <v>5782.7</v>
      </c>
      <c r="Y217" s="55">
        <v>2268155.61</v>
      </c>
      <c r="Z217" s="55">
        <v>2268174.67</v>
      </c>
      <c r="AA217" s="55">
        <v>277258.15000000002</v>
      </c>
      <c r="AB217" s="55"/>
      <c r="AC217" s="55"/>
      <c r="AD217" s="55">
        <v>27079.93</v>
      </c>
      <c r="AE217" s="55"/>
      <c r="AF217" s="55"/>
    </row>
    <row r="218" spans="2:32" x14ac:dyDescent="0.25">
      <c r="B218" s="59" t="s">
        <v>573</v>
      </c>
      <c r="C218" s="55">
        <v>90862.96</v>
      </c>
      <c r="D218" s="55">
        <v>7207535.4500000002</v>
      </c>
      <c r="E218" s="55">
        <v>-12217.18</v>
      </c>
      <c r="F218" s="55">
        <v>6348677.71</v>
      </c>
      <c r="H218" s="59" t="s">
        <v>585</v>
      </c>
      <c r="K218" s="55">
        <v>2656619.9700000002</v>
      </c>
      <c r="L218" s="55">
        <v>476734.71</v>
      </c>
      <c r="M218" s="55">
        <v>9382255.4100000001</v>
      </c>
      <c r="T218" s="59" t="s">
        <v>573</v>
      </c>
      <c r="U218" s="55">
        <v>1233.32</v>
      </c>
      <c r="W218" s="55">
        <v>3982.11</v>
      </c>
      <c r="Y218" s="55">
        <v>5795.83</v>
      </c>
      <c r="Z218" s="55">
        <v>759682.06</v>
      </c>
      <c r="AA218" s="55">
        <v>190962.58</v>
      </c>
      <c r="AB218" s="55"/>
      <c r="AC218" s="55"/>
      <c r="AD218" s="55">
        <v>11468.04</v>
      </c>
      <c r="AE218" s="55"/>
      <c r="AF218" s="55"/>
    </row>
    <row r="219" spans="2:32" x14ac:dyDescent="0.25">
      <c r="B219" s="59" t="s">
        <v>575</v>
      </c>
      <c r="C219" s="55">
        <v>417452.71</v>
      </c>
      <c r="D219" s="55">
        <v>125894252.15000001</v>
      </c>
      <c r="E219" s="55">
        <v>-50465.8</v>
      </c>
      <c r="F219" s="55">
        <v>108891587.81999999</v>
      </c>
      <c r="H219" s="59" t="s">
        <v>587</v>
      </c>
      <c r="J219" s="55">
        <v>345869.33</v>
      </c>
      <c r="K219" s="55">
        <v>602895.22</v>
      </c>
      <c r="L219" s="55">
        <v>339726.34</v>
      </c>
      <c r="M219" s="55">
        <v>4556935.8499999996</v>
      </c>
      <c r="T219" s="59" t="s">
        <v>575</v>
      </c>
      <c r="U219" s="55">
        <v>39854</v>
      </c>
      <c r="W219" s="55">
        <v>74661.009999999995</v>
      </c>
      <c r="Y219" s="55">
        <v>77195.61</v>
      </c>
      <c r="Z219" s="55">
        <v>16359116.75</v>
      </c>
      <c r="AA219" s="55">
        <v>3854300.01</v>
      </c>
      <c r="AB219" s="55"/>
      <c r="AC219" s="55"/>
      <c r="AD219" s="55">
        <v>98600</v>
      </c>
      <c r="AE219" s="55"/>
      <c r="AF219" s="55"/>
    </row>
    <row r="220" spans="2:32" x14ac:dyDescent="0.25">
      <c r="B220" s="59" t="s">
        <v>577</v>
      </c>
      <c r="D220" s="55">
        <v>1545063.73</v>
      </c>
      <c r="E220" s="55">
        <v>35280.019999999997</v>
      </c>
      <c r="F220" s="55">
        <v>1308761.8899999999</v>
      </c>
      <c r="H220" s="59" t="s">
        <v>589</v>
      </c>
      <c r="L220" s="55">
        <v>28195.94</v>
      </c>
      <c r="M220" s="55">
        <v>7157567.5</v>
      </c>
      <c r="T220" s="59" t="s">
        <v>577</v>
      </c>
      <c r="U220" s="55">
        <v>1394.98</v>
      </c>
      <c r="W220" s="55">
        <v>691.15</v>
      </c>
      <c r="Y220" s="55">
        <v>108765.33</v>
      </c>
      <c r="Z220" s="55">
        <v>125450.38</v>
      </c>
      <c r="AA220" s="55">
        <v>35078.400000000001</v>
      </c>
      <c r="AB220" s="55"/>
      <c r="AC220" s="55"/>
      <c r="AD220" s="55">
        <v>815.46</v>
      </c>
      <c r="AE220" s="55"/>
      <c r="AF220" s="55"/>
    </row>
    <row r="221" spans="2:32" x14ac:dyDescent="0.25">
      <c r="B221" s="59" t="s">
        <v>579</v>
      </c>
      <c r="D221" s="55">
        <v>1154310.92</v>
      </c>
      <c r="E221" s="55">
        <v>177.01</v>
      </c>
      <c r="F221" s="55">
        <v>978607.05</v>
      </c>
      <c r="H221" s="59" t="s">
        <v>591</v>
      </c>
      <c r="K221" s="55">
        <v>817405.9</v>
      </c>
      <c r="L221" s="55">
        <v>571688.32999999996</v>
      </c>
      <c r="M221" s="55">
        <v>8045801.6100000003</v>
      </c>
      <c r="T221" s="59" t="s">
        <v>579</v>
      </c>
      <c r="U221" s="55">
        <v>718</v>
      </c>
      <c r="Y221" s="55">
        <v>90561.06</v>
      </c>
      <c r="Z221" s="55">
        <v>81346.570000000007</v>
      </c>
      <c r="AA221" s="55">
        <v>736.29</v>
      </c>
      <c r="AB221" s="55"/>
      <c r="AC221" s="55"/>
      <c r="AD221" s="55"/>
      <c r="AE221" s="55"/>
      <c r="AF221" s="55"/>
    </row>
    <row r="222" spans="2:32" x14ac:dyDescent="0.25">
      <c r="B222" s="59" t="s">
        <v>581</v>
      </c>
      <c r="C222" s="55">
        <v>18059.439999999999</v>
      </c>
      <c r="D222" s="55">
        <v>2233713.02</v>
      </c>
      <c r="E222" s="55">
        <v>39168.06</v>
      </c>
      <c r="F222" s="55">
        <v>1996734.14</v>
      </c>
      <c r="H222" s="59" t="s">
        <v>593</v>
      </c>
      <c r="K222" s="55">
        <v>333555.69</v>
      </c>
      <c r="L222" s="55">
        <v>236573.05</v>
      </c>
      <c r="M222" s="55">
        <v>2983256.4</v>
      </c>
      <c r="T222" s="59" t="s">
        <v>581</v>
      </c>
      <c r="U222" s="55">
        <v>1898.55</v>
      </c>
      <c r="Y222" s="55">
        <v>40705.629999999997</v>
      </c>
      <c r="Z222" s="55">
        <v>177570.46</v>
      </c>
      <c r="AA222" s="55">
        <v>46452.800000000003</v>
      </c>
      <c r="AB222" s="55"/>
      <c r="AC222" s="55"/>
      <c r="AD222" s="55">
        <v>3889.07</v>
      </c>
      <c r="AE222" s="55"/>
      <c r="AF222" s="55"/>
    </row>
    <row r="223" spans="2:32" x14ac:dyDescent="0.25">
      <c r="B223" s="59" t="s">
        <v>583</v>
      </c>
      <c r="C223" s="55">
        <v>64293.4</v>
      </c>
      <c r="D223" s="55">
        <v>15129117.23</v>
      </c>
      <c r="E223" s="55">
        <v>79852.740000000005</v>
      </c>
      <c r="F223" s="55">
        <v>11383132.08</v>
      </c>
      <c r="H223" s="59" t="s">
        <v>595</v>
      </c>
      <c r="K223" s="55">
        <v>1893879.74</v>
      </c>
      <c r="L223" s="55">
        <v>572464.37</v>
      </c>
      <c r="M223" s="55">
        <v>5353321.04</v>
      </c>
      <c r="T223" s="59" t="s">
        <v>583</v>
      </c>
      <c r="U223" s="55">
        <v>3413.26</v>
      </c>
      <c r="W223" s="55">
        <v>52639.57</v>
      </c>
      <c r="Y223" s="55">
        <v>1213902.67</v>
      </c>
      <c r="Z223" s="55">
        <v>2421873.37</v>
      </c>
      <c r="AA223" s="55">
        <v>448983.49</v>
      </c>
      <c r="AB223" s="55"/>
      <c r="AC223" s="55"/>
      <c r="AD223" s="55">
        <v>45726.6</v>
      </c>
      <c r="AE223" s="55"/>
      <c r="AF223" s="55"/>
    </row>
    <row r="224" spans="2:32" x14ac:dyDescent="0.25">
      <c r="B224" s="59" t="s">
        <v>585</v>
      </c>
      <c r="C224" s="55">
        <v>621876.72</v>
      </c>
      <c r="D224" s="55">
        <v>364206230.75999999</v>
      </c>
      <c r="E224" s="55">
        <v>-1301208.24</v>
      </c>
      <c r="F224" s="55">
        <v>317547087.07999998</v>
      </c>
      <c r="H224" s="59" t="s">
        <v>597</v>
      </c>
      <c r="M224" s="55">
        <v>16295.13</v>
      </c>
      <c r="T224" s="59" t="s">
        <v>585</v>
      </c>
      <c r="U224" s="55">
        <v>34288.54</v>
      </c>
      <c r="W224" s="55">
        <v>212710.27</v>
      </c>
      <c r="Y224" s="55">
        <v>53078.87</v>
      </c>
      <c r="Z224" s="55">
        <v>43957154.920000002</v>
      </c>
      <c r="AA224" s="55">
        <v>10037004.18</v>
      </c>
      <c r="AB224" s="55"/>
      <c r="AC224" s="55"/>
      <c r="AD224" s="55">
        <v>399460.66</v>
      </c>
      <c r="AE224" s="55"/>
      <c r="AF224" s="55"/>
    </row>
    <row r="225" spans="2:32" x14ac:dyDescent="0.25">
      <c r="B225" s="59" t="s">
        <v>587</v>
      </c>
      <c r="C225" s="55">
        <v>1669749.46</v>
      </c>
      <c r="D225" s="55">
        <v>148744018.12</v>
      </c>
      <c r="E225" s="55">
        <v>-550392.91</v>
      </c>
      <c r="F225" s="55">
        <v>134515880.78999999</v>
      </c>
      <c r="H225" s="59" t="s">
        <v>599</v>
      </c>
      <c r="L225" s="55">
        <v>423584.67</v>
      </c>
      <c r="M225" s="55">
        <v>2059634.12</v>
      </c>
      <c r="T225" s="59" t="s">
        <v>587</v>
      </c>
      <c r="U225" s="55">
        <v>-10094.99</v>
      </c>
      <c r="W225" s="55">
        <v>95758.13</v>
      </c>
      <c r="Y225" s="55">
        <v>25204.85</v>
      </c>
      <c r="Z225" s="55">
        <v>11998915.52</v>
      </c>
      <c r="AA225" s="55">
        <v>4713648.62</v>
      </c>
      <c r="AB225" s="55"/>
      <c r="AC225" s="55"/>
      <c r="AD225" s="55">
        <v>308017</v>
      </c>
      <c r="AE225" s="55"/>
      <c r="AF225" s="55"/>
    </row>
    <row r="226" spans="2:32" x14ac:dyDescent="0.25">
      <c r="B226" s="59" t="s">
        <v>589</v>
      </c>
      <c r="C226" s="55">
        <v>936232.62</v>
      </c>
      <c r="D226" s="55">
        <v>292791136.38</v>
      </c>
      <c r="E226" s="55">
        <v>-923994.2</v>
      </c>
      <c r="F226" s="55">
        <v>255850759.93000001</v>
      </c>
      <c r="H226" s="59" t="s">
        <v>601</v>
      </c>
      <c r="K226" s="55">
        <v>459299.69</v>
      </c>
      <c r="L226" s="55">
        <v>2701657.01</v>
      </c>
      <c r="M226" s="55">
        <v>3044133.46</v>
      </c>
      <c r="T226" s="59" t="s">
        <v>589</v>
      </c>
      <c r="U226" s="55">
        <v>173894.26</v>
      </c>
      <c r="W226" s="55">
        <v>148171.07</v>
      </c>
      <c r="Y226" s="55">
        <v>41089.29</v>
      </c>
      <c r="Z226" s="55">
        <v>36404992.350000001</v>
      </c>
      <c r="AA226" s="55">
        <v>7268054.96</v>
      </c>
      <c r="AB226" s="55"/>
      <c r="AC226" s="55"/>
      <c r="AD226" s="55">
        <v>491441.41</v>
      </c>
      <c r="AE226" s="55"/>
      <c r="AF226" s="55"/>
    </row>
    <row r="227" spans="2:32" x14ac:dyDescent="0.25">
      <c r="B227" s="59" t="s">
        <v>591</v>
      </c>
      <c r="C227" s="55">
        <v>2136802.04</v>
      </c>
      <c r="D227" s="55">
        <v>362424117.33999997</v>
      </c>
      <c r="E227" s="55">
        <v>-1013295.12</v>
      </c>
      <c r="F227" s="55">
        <v>324143437.91000003</v>
      </c>
      <c r="H227" s="59" t="s">
        <v>603</v>
      </c>
      <c r="K227" s="55">
        <v>229405.98</v>
      </c>
      <c r="M227" s="55">
        <v>1037025.64</v>
      </c>
      <c r="T227" s="59" t="s">
        <v>591</v>
      </c>
      <c r="U227" s="55">
        <v>101294.73</v>
      </c>
      <c r="W227" s="55">
        <v>54.25</v>
      </c>
      <c r="Y227" s="55">
        <v>79218.38</v>
      </c>
      <c r="Z227" s="55">
        <v>35581209.43</v>
      </c>
      <c r="AA227" s="55">
        <v>8374923.3399999999</v>
      </c>
      <c r="AB227" s="55"/>
      <c r="AC227" s="55"/>
      <c r="AD227" s="55">
        <v>582824.41</v>
      </c>
      <c r="AE227" s="55"/>
      <c r="AF227" s="55"/>
    </row>
    <row r="228" spans="2:32" x14ac:dyDescent="0.25">
      <c r="B228" s="59" t="s">
        <v>593</v>
      </c>
      <c r="C228" s="55">
        <v>352576.72</v>
      </c>
      <c r="D228" s="55">
        <v>90945160.840000004</v>
      </c>
      <c r="E228" s="55">
        <v>-113928.79</v>
      </c>
      <c r="F228" s="55">
        <v>77015404.719999999</v>
      </c>
      <c r="H228" s="59" t="s">
        <v>605</v>
      </c>
      <c r="L228" s="55">
        <v>135</v>
      </c>
      <c r="M228" s="55">
        <v>996548.77</v>
      </c>
      <c r="T228" s="59" t="s">
        <v>593</v>
      </c>
      <c r="U228" s="55">
        <v>98456.05</v>
      </c>
      <c r="W228" s="55">
        <v>64633.8</v>
      </c>
      <c r="Y228" s="55">
        <v>14004.02</v>
      </c>
      <c r="Z228" s="55">
        <v>12806750.99</v>
      </c>
      <c r="AA228" s="55">
        <v>2737899.53</v>
      </c>
      <c r="AB228" s="55"/>
      <c r="AC228" s="55"/>
      <c r="AD228" s="55">
        <v>196195.81</v>
      </c>
      <c r="AE228" s="55"/>
      <c r="AF228" s="55"/>
    </row>
    <row r="229" spans="2:32" x14ac:dyDescent="0.25">
      <c r="B229" s="59" t="s">
        <v>595</v>
      </c>
      <c r="C229" s="55">
        <v>1427310.45</v>
      </c>
      <c r="D229" s="55">
        <v>189701491.90000001</v>
      </c>
      <c r="E229" s="55">
        <v>-650138.77</v>
      </c>
      <c r="F229" s="55">
        <v>157642856.66999999</v>
      </c>
      <c r="H229" s="59" t="s">
        <v>607</v>
      </c>
      <c r="L229" s="55">
        <v>2172.46</v>
      </c>
      <c r="M229" s="55">
        <v>305878.43</v>
      </c>
      <c r="T229" s="59" t="s">
        <v>595</v>
      </c>
      <c r="U229" s="55">
        <v>83638.080000000002</v>
      </c>
      <c r="W229" s="55">
        <v>106791.54</v>
      </c>
      <c r="Y229" s="55">
        <v>930067.53</v>
      </c>
      <c r="Z229" s="55">
        <v>28252847.309999999</v>
      </c>
      <c r="AA229" s="55">
        <v>5493491.7599999998</v>
      </c>
      <c r="AB229" s="55"/>
      <c r="AC229" s="55"/>
      <c r="AD229" s="55">
        <v>319538.43</v>
      </c>
      <c r="AE229" s="55"/>
      <c r="AF229" s="55"/>
    </row>
    <row r="230" spans="2:32" x14ac:dyDescent="0.25">
      <c r="B230" s="59" t="s">
        <v>597</v>
      </c>
      <c r="C230" s="55">
        <v>26375.7</v>
      </c>
      <c r="D230" s="55">
        <v>1069111.1399999999</v>
      </c>
      <c r="E230" s="55">
        <v>-6354.56</v>
      </c>
      <c r="F230" s="55">
        <v>885328.85</v>
      </c>
      <c r="H230" s="59" t="s">
        <v>609</v>
      </c>
      <c r="K230" s="55">
        <v>6709.57</v>
      </c>
      <c r="M230" s="55">
        <v>1044667.43</v>
      </c>
      <c r="T230" s="59" t="s">
        <v>597</v>
      </c>
      <c r="W230" s="55">
        <v>558.95000000000005</v>
      </c>
      <c r="Y230" s="55">
        <v>64.09</v>
      </c>
      <c r="Z230" s="55">
        <v>163113.10999999999</v>
      </c>
      <c r="AA230" s="55">
        <v>22090.74</v>
      </c>
      <c r="AB230" s="55"/>
      <c r="AC230" s="55"/>
      <c r="AD230" s="55"/>
      <c r="AE230" s="55"/>
      <c r="AF230" s="55"/>
    </row>
    <row r="231" spans="2:32" x14ac:dyDescent="0.25">
      <c r="B231" s="59" t="s">
        <v>599</v>
      </c>
      <c r="C231" s="55">
        <v>172196.78</v>
      </c>
      <c r="D231" s="55">
        <v>99386725.370000005</v>
      </c>
      <c r="E231" s="55">
        <v>-352808.12</v>
      </c>
      <c r="F231" s="55">
        <v>88843911.019999996</v>
      </c>
      <c r="H231" s="59" t="s">
        <v>611</v>
      </c>
      <c r="L231" s="55">
        <v>67573.61</v>
      </c>
      <c r="M231" s="55">
        <v>2388137.1</v>
      </c>
      <c r="T231" s="59" t="s">
        <v>599</v>
      </c>
      <c r="U231" s="55">
        <v>24656.18</v>
      </c>
      <c r="V231" s="55">
        <v>54.9</v>
      </c>
      <c r="W231" s="55">
        <v>55888.87</v>
      </c>
      <c r="Y231" s="55">
        <v>13634.4</v>
      </c>
      <c r="Z231" s="55">
        <v>9358430.4100000001</v>
      </c>
      <c r="AA231" s="55">
        <v>2205796.66</v>
      </c>
      <c r="AB231" s="55"/>
      <c r="AC231" s="55"/>
      <c r="AD231" s="55">
        <v>126100.53</v>
      </c>
      <c r="AE231" s="55"/>
      <c r="AF231" s="55"/>
    </row>
    <row r="232" spans="2:32" x14ac:dyDescent="0.25">
      <c r="B232" s="59" t="s">
        <v>601</v>
      </c>
      <c r="C232" s="55">
        <v>1115352.82</v>
      </c>
      <c r="D232" s="55">
        <v>154489032.24000001</v>
      </c>
      <c r="E232" s="55">
        <v>-743387.1</v>
      </c>
      <c r="F232" s="55">
        <v>136598998</v>
      </c>
      <c r="H232" s="59" t="s">
        <v>613</v>
      </c>
      <c r="K232" s="55">
        <v>5967931.8200000003</v>
      </c>
      <c r="L232" s="55">
        <v>4787068.6399999997</v>
      </c>
      <c r="M232" s="55">
        <v>16823289.52</v>
      </c>
      <c r="T232" s="59" t="s">
        <v>601</v>
      </c>
      <c r="U232" s="55">
        <v>29052.11</v>
      </c>
      <c r="W232" s="55">
        <v>72457.37</v>
      </c>
      <c r="Y232" s="55">
        <v>24585.54</v>
      </c>
      <c r="Z232" s="55">
        <v>12957489.609999999</v>
      </c>
      <c r="AA232" s="55">
        <v>3387672.48</v>
      </c>
      <c r="AB232" s="55"/>
      <c r="AC232" s="55"/>
      <c r="AD232" s="55">
        <v>298338.59999999998</v>
      </c>
      <c r="AE232" s="55"/>
      <c r="AF232" s="55"/>
    </row>
    <row r="233" spans="2:32" x14ac:dyDescent="0.25">
      <c r="B233" s="59" t="s">
        <v>603</v>
      </c>
      <c r="C233" s="55">
        <v>152576.82999999999</v>
      </c>
      <c r="D233" s="55">
        <v>40479888.740000002</v>
      </c>
      <c r="E233" s="55">
        <v>-239277.04</v>
      </c>
      <c r="F233" s="55">
        <v>37142995.219999999</v>
      </c>
      <c r="H233" s="59" t="s">
        <v>615</v>
      </c>
      <c r="M233" s="55">
        <v>57555.53</v>
      </c>
      <c r="T233" s="59" t="s">
        <v>603</v>
      </c>
      <c r="U233" s="55">
        <v>1046.54</v>
      </c>
      <c r="W233" s="55">
        <v>25727.88</v>
      </c>
      <c r="Y233" s="55">
        <v>6769.14</v>
      </c>
      <c r="Z233" s="55">
        <v>3155211.78</v>
      </c>
      <c r="AA233" s="55">
        <v>1212086.3999999999</v>
      </c>
      <c r="AB233" s="55"/>
      <c r="AC233" s="55"/>
      <c r="AD233" s="55">
        <v>37441.86</v>
      </c>
      <c r="AE233" s="55"/>
      <c r="AF233" s="55"/>
    </row>
    <row r="234" spans="2:32" x14ac:dyDescent="0.25">
      <c r="B234" s="59" t="s">
        <v>605</v>
      </c>
      <c r="C234" s="55">
        <v>159916.35999999999</v>
      </c>
      <c r="D234" s="55">
        <v>33378344.870000001</v>
      </c>
      <c r="E234" s="55">
        <v>-186252.62</v>
      </c>
      <c r="F234" s="55">
        <v>29577726.07</v>
      </c>
      <c r="H234" s="59" t="s">
        <v>617</v>
      </c>
      <c r="M234" s="55">
        <v>16580.5</v>
      </c>
      <c r="T234" s="59" t="s">
        <v>605</v>
      </c>
      <c r="U234" s="55">
        <v>59639.11</v>
      </c>
      <c r="W234" s="55">
        <v>20445.740000000002</v>
      </c>
      <c r="Y234" s="55">
        <v>4991.09</v>
      </c>
      <c r="Z234" s="55">
        <v>3887687.08</v>
      </c>
      <c r="AA234" s="55">
        <v>1037803.99</v>
      </c>
      <c r="AB234" s="55"/>
      <c r="AC234" s="55"/>
      <c r="AD234" s="55">
        <v>64912.55</v>
      </c>
      <c r="AE234" s="55"/>
      <c r="AF234" s="55"/>
    </row>
    <row r="235" spans="2:32" x14ac:dyDescent="0.25">
      <c r="B235" s="59" t="s">
        <v>607</v>
      </c>
      <c r="C235" s="55">
        <v>42706.45</v>
      </c>
      <c r="D235" s="55">
        <v>8271153.3600000003</v>
      </c>
      <c r="E235" s="55">
        <v>-13447.76</v>
      </c>
      <c r="F235" s="55">
        <v>6978294.9400000004</v>
      </c>
      <c r="H235" s="59" t="s">
        <v>619</v>
      </c>
      <c r="M235" s="55">
        <v>659177.12</v>
      </c>
      <c r="T235" s="59" t="s">
        <v>607</v>
      </c>
      <c r="U235" s="55">
        <v>1494.99</v>
      </c>
      <c r="W235" s="55">
        <v>5637.84</v>
      </c>
      <c r="Y235" s="55">
        <v>1096.8499999999999</v>
      </c>
      <c r="Z235" s="55">
        <v>1246453.5900000001</v>
      </c>
      <c r="AA235" s="55">
        <v>306040.71000000002</v>
      </c>
      <c r="AB235" s="55"/>
      <c r="AC235" s="55"/>
      <c r="AD235" s="55">
        <v>6152.65</v>
      </c>
      <c r="AE235" s="55"/>
      <c r="AF235" s="55"/>
    </row>
    <row r="236" spans="2:32" x14ac:dyDescent="0.25">
      <c r="B236" s="59" t="s">
        <v>609</v>
      </c>
      <c r="C236" s="55">
        <v>61515.75</v>
      </c>
      <c r="D236" s="55">
        <v>38093750.57</v>
      </c>
      <c r="E236" s="55">
        <v>-55328.76</v>
      </c>
      <c r="F236" s="55">
        <v>34629570.18</v>
      </c>
      <c r="H236" s="59" t="s">
        <v>621</v>
      </c>
      <c r="L236" s="55">
        <v>123257.69</v>
      </c>
      <c r="M236" s="55">
        <v>1191449.33</v>
      </c>
      <c r="T236" s="59" t="s">
        <v>609</v>
      </c>
      <c r="U236" s="55">
        <v>880.14</v>
      </c>
      <c r="W236" s="55">
        <v>22259.89</v>
      </c>
      <c r="Y236" s="55">
        <v>5446.16</v>
      </c>
      <c r="Z236" s="55">
        <v>3422695.15</v>
      </c>
      <c r="AA236" s="55">
        <v>1020038.41</v>
      </c>
      <c r="AB236" s="55"/>
      <c r="AC236" s="55"/>
      <c r="AD236" s="55">
        <v>56817.75</v>
      </c>
      <c r="AE236" s="55"/>
      <c r="AF236" s="55"/>
    </row>
    <row r="237" spans="2:32" x14ac:dyDescent="0.25">
      <c r="B237" s="59" t="s">
        <v>611</v>
      </c>
      <c r="C237" s="55">
        <v>201228.9</v>
      </c>
      <c r="D237" s="55">
        <v>80649481.150000006</v>
      </c>
      <c r="E237" s="55">
        <v>58175.67</v>
      </c>
      <c r="F237" s="55">
        <v>72461611.959999993</v>
      </c>
      <c r="H237" s="59" t="s">
        <v>623</v>
      </c>
      <c r="L237" s="55">
        <v>283667.7</v>
      </c>
      <c r="M237" s="55">
        <v>4584999.26</v>
      </c>
      <c r="T237" s="59" t="s">
        <v>611</v>
      </c>
      <c r="U237" s="55">
        <v>-15880.39</v>
      </c>
      <c r="W237" s="55">
        <v>44550</v>
      </c>
      <c r="Y237" s="55">
        <v>11714.69</v>
      </c>
      <c r="Z237" s="55">
        <v>7843573.0700000003</v>
      </c>
      <c r="AA237" s="55">
        <v>2204428.0099999998</v>
      </c>
      <c r="AB237" s="55"/>
      <c r="AC237" s="55"/>
      <c r="AD237" s="55">
        <v>96863.81</v>
      </c>
      <c r="AE237" s="55"/>
      <c r="AF237" s="55"/>
    </row>
    <row r="238" spans="2:32" x14ac:dyDescent="0.25">
      <c r="B238" s="59" t="s">
        <v>613</v>
      </c>
      <c r="C238" s="55">
        <v>1762538.19</v>
      </c>
      <c r="D238" s="55">
        <v>501904093.81999999</v>
      </c>
      <c r="E238" s="55">
        <v>-4626631.5999999996</v>
      </c>
      <c r="F238" s="55">
        <v>391172984.79000002</v>
      </c>
      <c r="H238" s="59" t="s">
        <v>625</v>
      </c>
      <c r="J238" s="55">
        <v>21811.62</v>
      </c>
      <c r="K238" s="55">
        <v>4277395.9400000004</v>
      </c>
      <c r="L238" s="55">
        <v>154390.93</v>
      </c>
      <c r="M238" s="55">
        <v>7531238.8899999997</v>
      </c>
      <c r="T238" s="59" t="s">
        <v>613</v>
      </c>
      <c r="U238" s="55">
        <v>79046.009999999995</v>
      </c>
      <c r="V238" s="55">
        <v>2200.83</v>
      </c>
      <c r="W238" s="55">
        <v>420413.3</v>
      </c>
      <c r="Z238" s="55">
        <v>102271128.83</v>
      </c>
      <c r="AA238" s="55">
        <v>19758182.879999999</v>
      </c>
      <c r="AB238" s="55"/>
      <c r="AC238" s="55"/>
      <c r="AD238" s="55">
        <v>1192278.93</v>
      </c>
      <c r="AE238" s="55"/>
      <c r="AF238" s="55"/>
    </row>
    <row r="239" spans="2:32" x14ac:dyDescent="0.25">
      <c r="B239" s="59" t="s">
        <v>615</v>
      </c>
      <c r="D239" s="55">
        <v>1294658.26</v>
      </c>
      <c r="E239" s="55">
        <v>-401.57</v>
      </c>
      <c r="F239" s="55">
        <v>784336.26</v>
      </c>
      <c r="H239" s="59" t="s">
        <v>627</v>
      </c>
      <c r="K239" s="55">
        <v>72229.16</v>
      </c>
      <c r="M239" s="55">
        <v>408484.97</v>
      </c>
      <c r="T239" s="59" t="s">
        <v>615</v>
      </c>
      <c r="W239" s="55">
        <v>1554.17</v>
      </c>
      <c r="Z239" s="55">
        <v>509169.4</v>
      </c>
      <c r="AA239" s="55">
        <v>56402.93</v>
      </c>
      <c r="AB239" s="55"/>
      <c r="AC239" s="55"/>
      <c r="AD239" s="55"/>
      <c r="AE239" s="55"/>
      <c r="AF239" s="55"/>
    </row>
    <row r="240" spans="2:32" x14ac:dyDescent="0.25">
      <c r="B240" s="59" t="s">
        <v>617</v>
      </c>
      <c r="D240" s="55">
        <v>961034.73</v>
      </c>
      <c r="E240" s="55">
        <v>1231.32</v>
      </c>
      <c r="F240" s="55">
        <v>810987.04</v>
      </c>
      <c r="H240" s="59" t="s">
        <v>629</v>
      </c>
      <c r="L240" s="55">
        <v>32710.04</v>
      </c>
      <c r="M240" s="55">
        <v>3122859.45</v>
      </c>
      <c r="T240" s="59" t="s">
        <v>617</v>
      </c>
      <c r="W240" s="55">
        <v>304.08999999999997</v>
      </c>
      <c r="Z240" s="55">
        <v>149743.6</v>
      </c>
      <c r="AA240" s="55">
        <v>15045.09</v>
      </c>
      <c r="AB240" s="55"/>
      <c r="AC240" s="55"/>
      <c r="AD240" s="55"/>
      <c r="AE240" s="55"/>
      <c r="AF240" s="55"/>
    </row>
    <row r="241" spans="2:32" x14ac:dyDescent="0.25">
      <c r="B241" s="59" t="s">
        <v>619</v>
      </c>
      <c r="C241" s="55">
        <v>74519.16</v>
      </c>
      <c r="D241" s="55">
        <v>21585949.510000002</v>
      </c>
      <c r="E241" s="55">
        <v>-207952.82</v>
      </c>
      <c r="F241" s="55">
        <v>16047626.859999999</v>
      </c>
      <c r="H241" s="59" t="s">
        <v>631</v>
      </c>
      <c r="K241" s="55">
        <v>1204639.73</v>
      </c>
      <c r="L241" s="55">
        <v>885</v>
      </c>
      <c r="M241" s="55">
        <v>2426570.0099999998</v>
      </c>
      <c r="T241" s="59" t="s">
        <v>619</v>
      </c>
      <c r="U241" s="55">
        <v>8718.5400000000009</v>
      </c>
      <c r="W241" s="55">
        <v>17030.72</v>
      </c>
      <c r="Z241" s="55">
        <v>5662686.6900000004</v>
      </c>
      <c r="AA241" s="55">
        <v>797986.33</v>
      </c>
      <c r="AB241" s="55"/>
      <c r="AC241" s="55"/>
      <c r="AD241" s="55">
        <v>43394.35</v>
      </c>
      <c r="AE241" s="55"/>
      <c r="AF241" s="55"/>
    </row>
    <row r="242" spans="2:32" x14ac:dyDescent="0.25">
      <c r="B242" s="59" t="s">
        <v>621</v>
      </c>
      <c r="C242" s="55">
        <v>378388.81</v>
      </c>
      <c r="D242" s="55">
        <v>28148465.890000001</v>
      </c>
      <c r="E242" s="55">
        <v>61722.54</v>
      </c>
      <c r="F242" s="55">
        <v>21833792.649999999</v>
      </c>
      <c r="H242" s="59" t="s">
        <v>633</v>
      </c>
      <c r="M242" s="55">
        <v>347174.92</v>
      </c>
      <c r="T242" s="59" t="s">
        <v>621</v>
      </c>
      <c r="U242" s="55">
        <v>7021.69</v>
      </c>
      <c r="W242" s="55">
        <v>22238.37</v>
      </c>
      <c r="Y242" s="55">
        <v>2094898.29</v>
      </c>
      <c r="Z242" s="55">
        <v>3695138.38</v>
      </c>
      <c r="AA242" s="55">
        <v>1026812.28</v>
      </c>
      <c r="AB242" s="55"/>
      <c r="AC242" s="55"/>
      <c r="AD242" s="55">
        <v>73654.45</v>
      </c>
      <c r="AE242" s="55"/>
      <c r="AF242" s="55"/>
    </row>
    <row r="243" spans="2:32" x14ac:dyDescent="0.25">
      <c r="B243" s="59" t="s">
        <v>623</v>
      </c>
      <c r="C243" s="55">
        <v>58835.09</v>
      </c>
      <c r="D243" s="55">
        <v>149373345.75</v>
      </c>
      <c r="E243" s="55">
        <v>-1659166.09</v>
      </c>
      <c r="F243" s="55">
        <v>135393076.77000001</v>
      </c>
      <c r="H243" s="59" t="s">
        <v>635</v>
      </c>
      <c r="K243" s="55">
        <v>637177.96</v>
      </c>
      <c r="L243" s="55">
        <v>2357.9</v>
      </c>
      <c r="M243" s="55">
        <v>2074654.99</v>
      </c>
      <c r="T243" s="59" t="s">
        <v>623</v>
      </c>
      <c r="U243" s="55">
        <v>105426.07</v>
      </c>
      <c r="W243" s="55">
        <v>112599.02</v>
      </c>
      <c r="Z243" s="55">
        <v>15078907.189999999</v>
      </c>
      <c r="AA243" s="55">
        <v>5517735.2300000004</v>
      </c>
      <c r="AB243" s="55"/>
      <c r="AC243" s="55"/>
      <c r="AD243" s="55">
        <v>508405.03</v>
      </c>
      <c r="AE243" s="55"/>
      <c r="AF243" s="55"/>
    </row>
    <row r="244" spans="2:32" x14ac:dyDescent="0.25">
      <c r="B244" s="59" t="s">
        <v>625</v>
      </c>
      <c r="C244" s="55">
        <v>265546.33</v>
      </c>
      <c r="D244" s="55">
        <v>228069368.97</v>
      </c>
      <c r="E244" s="55">
        <v>56604.17</v>
      </c>
      <c r="F244" s="55">
        <v>187955564.34999999</v>
      </c>
      <c r="H244" s="59" t="s">
        <v>637</v>
      </c>
      <c r="K244" s="55">
        <v>531199.01</v>
      </c>
      <c r="M244" s="55">
        <v>1047567.33</v>
      </c>
      <c r="T244" s="59" t="s">
        <v>625</v>
      </c>
      <c r="U244" s="55">
        <v>29177.72</v>
      </c>
      <c r="W244" s="55">
        <v>130853.58</v>
      </c>
      <c r="Z244" s="55">
        <v>35314070.140000001</v>
      </c>
      <c r="AA244" s="55">
        <v>6874784.29</v>
      </c>
      <c r="AB244" s="55"/>
      <c r="AC244" s="55"/>
      <c r="AD244" s="55">
        <v>439819.13</v>
      </c>
      <c r="AE244" s="55"/>
      <c r="AF244" s="55"/>
    </row>
    <row r="245" spans="2:32" x14ac:dyDescent="0.25">
      <c r="B245" s="59" t="s">
        <v>627</v>
      </c>
      <c r="C245" s="55">
        <v>88943.71</v>
      </c>
      <c r="D245" s="55">
        <v>12840101.539999999</v>
      </c>
      <c r="E245" s="55">
        <v>-76453.05</v>
      </c>
      <c r="F245" s="55">
        <v>11566677.5</v>
      </c>
      <c r="H245" s="59" t="s">
        <v>639</v>
      </c>
      <c r="K245" s="55">
        <v>592091.86</v>
      </c>
      <c r="L245" s="55">
        <v>1940.22</v>
      </c>
      <c r="M245" s="55">
        <v>773994.47</v>
      </c>
      <c r="T245" s="59" t="s">
        <v>627</v>
      </c>
      <c r="U245" s="55">
        <v>9701.07</v>
      </c>
      <c r="W245" s="55">
        <v>10261.709999999999</v>
      </c>
      <c r="Z245" s="55">
        <v>1168741.44</v>
      </c>
      <c r="AA245" s="55">
        <v>434744.22</v>
      </c>
      <c r="AB245" s="55"/>
      <c r="AC245" s="55"/>
      <c r="AD245" s="55">
        <v>30231.02</v>
      </c>
      <c r="AE245" s="55"/>
      <c r="AF245" s="55"/>
    </row>
    <row r="246" spans="2:32" x14ac:dyDescent="0.25">
      <c r="B246" s="59" t="s">
        <v>629</v>
      </c>
      <c r="C246" s="55">
        <v>226870.84</v>
      </c>
      <c r="D246" s="55">
        <v>76326725.810000002</v>
      </c>
      <c r="E246" s="55">
        <v>-186721.23</v>
      </c>
      <c r="F246" s="55">
        <v>67511564.280000001</v>
      </c>
      <c r="H246" s="59" t="s">
        <v>641</v>
      </c>
      <c r="L246" s="55">
        <v>61300.52</v>
      </c>
      <c r="M246" s="55">
        <v>548359.79</v>
      </c>
      <c r="T246" s="59" t="s">
        <v>629</v>
      </c>
      <c r="U246" s="55">
        <v>41358.26</v>
      </c>
      <c r="W246" s="55">
        <v>75650.710000000006</v>
      </c>
      <c r="X246" s="55">
        <v>9000</v>
      </c>
      <c r="Y246" s="55">
        <v>7587.08</v>
      </c>
      <c r="Z246" s="55">
        <v>8616064.5500000007</v>
      </c>
      <c r="AA246" s="55">
        <v>3038429.64</v>
      </c>
      <c r="AB246" s="55"/>
      <c r="AC246" s="55"/>
      <c r="AD246" s="55">
        <v>145142.07</v>
      </c>
      <c r="AE246" s="55"/>
      <c r="AF246" s="55"/>
    </row>
    <row r="247" spans="2:32" x14ac:dyDescent="0.25">
      <c r="B247" s="59" t="s">
        <v>631</v>
      </c>
      <c r="C247" s="55">
        <v>373665.56</v>
      </c>
      <c r="D247" s="55">
        <v>60616294.43</v>
      </c>
      <c r="E247" s="55">
        <v>42046.38</v>
      </c>
      <c r="F247" s="55">
        <v>48665792.869999997</v>
      </c>
      <c r="H247" s="59" t="s">
        <v>643</v>
      </c>
      <c r="L247" s="55">
        <v>44207.21</v>
      </c>
      <c r="M247" s="55">
        <v>23407.88</v>
      </c>
      <c r="T247" s="59" t="s">
        <v>631</v>
      </c>
      <c r="U247" s="55">
        <v>-1056.98</v>
      </c>
      <c r="W247" s="55">
        <v>47522.8</v>
      </c>
      <c r="Z247" s="55">
        <v>10339586.51</v>
      </c>
      <c r="AA247" s="55">
        <v>2180212.63</v>
      </c>
      <c r="AB247" s="55"/>
      <c r="AC247" s="55"/>
      <c r="AD247" s="55">
        <v>157845.18</v>
      </c>
      <c r="AE247" s="55"/>
      <c r="AF247" s="55"/>
    </row>
    <row r="248" spans="2:32" x14ac:dyDescent="0.25">
      <c r="B248" s="59" t="s">
        <v>633</v>
      </c>
      <c r="C248" s="55">
        <v>51716.36</v>
      </c>
      <c r="D248" s="55">
        <v>8743029.6099999994</v>
      </c>
      <c r="E248" s="55">
        <v>-114591.57</v>
      </c>
      <c r="F248" s="55">
        <v>7682113.6299999999</v>
      </c>
      <c r="H248" s="59" t="s">
        <v>645</v>
      </c>
      <c r="M248" s="55">
        <v>268315.65000000002</v>
      </c>
      <c r="T248" s="59" t="s">
        <v>633</v>
      </c>
      <c r="U248" s="55">
        <v>11962.59</v>
      </c>
      <c r="W248" s="55">
        <v>10797.34</v>
      </c>
      <c r="Z248" s="55">
        <v>1122747.6200000001</v>
      </c>
      <c r="AA248" s="55">
        <v>428383.47</v>
      </c>
      <c r="AB248" s="55"/>
      <c r="AC248" s="55"/>
      <c r="AD248" s="55">
        <v>10623.09</v>
      </c>
      <c r="AE248" s="55"/>
      <c r="AF248" s="55"/>
    </row>
    <row r="249" spans="2:32" x14ac:dyDescent="0.25">
      <c r="B249" s="59" t="s">
        <v>635</v>
      </c>
      <c r="C249" s="55">
        <v>376127.7</v>
      </c>
      <c r="D249" s="55">
        <v>51658156.460000001</v>
      </c>
      <c r="E249" s="55">
        <v>-14037.1</v>
      </c>
      <c r="F249" s="55">
        <v>43658974.130000003</v>
      </c>
      <c r="H249" s="59" t="s">
        <v>647</v>
      </c>
      <c r="K249" s="55">
        <v>16492.330000000002</v>
      </c>
      <c r="M249" s="55">
        <v>82319.98</v>
      </c>
      <c r="T249" s="59" t="s">
        <v>635</v>
      </c>
      <c r="U249" s="55">
        <v>62776.76</v>
      </c>
      <c r="W249" s="55">
        <v>69536.91</v>
      </c>
      <c r="X249" s="55">
        <v>3951.1</v>
      </c>
      <c r="Z249" s="55">
        <v>6915659.9699999997</v>
      </c>
      <c r="AA249" s="55">
        <v>1840078.89</v>
      </c>
      <c r="AB249" s="55"/>
      <c r="AC249" s="55"/>
      <c r="AD249" s="55">
        <v>112348.43</v>
      </c>
      <c r="AE249" s="55"/>
      <c r="AF249" s="55"/>
    </row>
    <row r="250" spans="2:32" x14ac:dyDescent="0.25">
      <c r="B250" s="59" t="s">
        <v>637</v>
      </c>
      <c r="D250" s="55">
        <v>35944401.969999999</v>
      </c>
      <c r="E250" s="55">
        <v>-286774.53999999998</v>
      </c>
      <c r="F250" s="55">
        <v>31181973.530000001</v>
      </c>
      <c r="H250" s="59" t="s">
        <v>649</v>
      </c>
      <c r="L250" s="55">
        <v>2532.25</v>
      </c>
      <c r="M250" s="55">
        <v>310276.95</v>
      </c>
      <c r="T250" s="59" t="s">
        <v>637</v>
      </c>
      <c r="U250" s="55">
        <v>2892</v>
      </c>
      <c r="W250" s="55">
        <v>27882.18</v>
      </c>
      <c r="Z250" s="55">
        <v>4471111.67</v>
      </c>
      <c r="AA250" s="55">
        <v>1253359.95</v>
      </c>
      <c r="AB250" s="55"/>
      <c r="AC250" s="55"/>
      <c r="AD250" s="55">
        <v>50207.74</v>
      </c>
      <c r="AE250" s="55"/>
      <c r="AF250" s="55"/>
    </row>
    <row r="251" spans="2:32" x14ac:dyDescent="0.25">
      <c r="B251" s="59" t="s">
        <v>639</v>
      </c>
      <c r="C251" s="55">
        <v>118208.67</v>
      </c>
      <c r="D251" s="55">
        <v>22392101.050000001</v>
      </c>
      <c r="E251" s="55">
        <v>-156806.73000000001</v>
      </c>
      <c r="F251" s="55">
        <v>19349980.09</v>
      </c>
      <c r="H251" s="59" t="s">
        <v>651</v>
      </c>
      <c r="M251" s="55">
        <v>286932.73</v>
      </c>
      <c r="T251" s="59" t="s">
        <v>639</v>
      </c>
      <c r="U251" s="55">
        <v>6529.67</v>
      </c>
      <c r="W251" s="55">
        <v>17058.150000000001</v>
      </c>
      <c r="Z251" s="55">
        <v>2470271.65</v>
      </c>
      <c r="AA251" s="55">
        <v>868815.88</v>
      </c>
      <c r="AB251" s="55"/>
      <c r="AC251" s="55"/>
      <c r="AD251" s="55">
        <v>38397.5</v>
      </c>
      <c r="AE251" s="55"/>
      <c r="AF251" s="55"/>
    </row>
    <row r="252" spans="2:32" x14ac:dyDescent="0.25">
      <c r="B252" s="59" t="s">
        <v>641</v>
      </c>
      <c r="C252" s="55">
        <v>623777.72</v>
      </c>
      <c r="D252" s="55">
        <v>11137143.27</v>
      </c>
      <c r="F252" s="55">
        <v>8730878.9600000009</v>
      </c>
      <c r="H252" s="59" t="s">
        <v>653</v>
      </c>
      <c r="K252" s="55">
        <v>674963.72</v>
      </c>
      <c r="L252" s="55">
        <v>275153.13</v>
      </c>
      <c r="M252" s="55">
        <v>351477.95</v>
      </c>
      <c r="T252" s="59" t="s">
        <v>641</v>
      </c>
      <c r="U252" s="55">
        <v>656</v>
      </c>
      <c r="W252" s="55">
        <v>50800.01</v>
      </c>
      <c r="Z252" s="55">
        <v>1712209.19</v>
      </c>
      <c r="AA252" s="55">
        <v>440001.39</v>
      </c>
      <c r="AB252" s="55"/>
      <c r="AC252" s="55"/>
      <c r="AD252" s="55">
        <v>56902.39</v>
      </c>
      <c r="AE252" s="55"/>
      <c r="AF252" s="55"/>
    </row>
    <row r="253" spans="2:32" x14ac:dyDescent="0.25">
      <c r="B253" s="59" t="s">
        <v>643</v>
      </c>
      <c r="C253" s="55">
        <v>101996.62</v>
      </c>
      <c r="D253" s="55">
        <v>2228721.4</v>
      </c>
      <c r="E253" s="55">
        <v>5213.68</v>
      </c>
      <c r="F253" s="55">
        <v>1332096.8799999999</v>
      </c>
      <c r="H253" s="59" t="s">
        <v>655</v>
      </c>
      <c r="M253" s="55">
        <v>908202.86</v>
      </c>
      <c r="T253" s="59" t="s">
        <v>643</v>
      </c>
      <c r="U253" s="55">
        <v>922</v>
      </c>
      <c r="W253" s="55">
        <v>295.43</v>
      </c>
      <c r="Y253" s="55">
        <v>342372.5</v>
      </c>
      <c r="Z253" s="55">
        <v>141313.38</v>
      </c>
      <c r="AA253" s="55">
        <v>16976.77</v>
      </c>
      <c r="AB253" s="55"/>
      <c r="AC253" s="55"/>
      <c r="AD253" s="55"/>
      <c r="AE253" s="55"/>
      <c r="AF253" s="55"/>
    </row>
    <row r="254" spans="2:32" x14ac:dyDescent="0.25">
      <c r="B254" s="59" t="s">
        <v>645</v>
      </c>
      <c r="C254" s="55">
        <v>8143200.6100000003</v>
      </c>
      <c r="D254" s="55">
        <v>16364525.470000001</v>
      </c>
      <c r="E254" s="55">
        <v>-23549.63</v>
      </c>
      <c r="F254" s="55">
        <v>5637453.1699999999</v>
      </c>
      <c r="H254" s="59" t="s">
        <v>657</v>
      </c>
      <c r="M254" s="55">
        <v>218088.65</v>
      </c>
      <c r="T254" s="59" t="s">
        <v>645</v>
      </c>
      <c r="U254" s="55">
        <v>258.29000000000002</v>
      </c>
      <c r="W254" s="55">
        <v>6588.75</v>
      </c>
      <c r="Z254" s="55">
        <v>1697496.68</v>
      </c>
      <c r="AA254" s="55">
        <v>285018.23999999999</v>
      </c>
      <c r="AB254" s="55"/>
      <c r="AC254" s="55"/>
      <c r="AD254" s="55"/>
      <c r="AE254" s="55"/>
      <c r="AF254" s="55"/>
    </row>
    <row r="255" spans="2:32" x14ac:dyDescent="0.25">
      <c r="B255" s="59" t="s">
        <v>647</v>
      </c>
      <c r="C255" s="55">
        <v>12362.4</v>
      </c>
      <c r="D255" s="55">
        <v>1113128.98</v>
      </c>
      <c r="E255" s="55">
        <v>27167.439999999999</v>
      </c>
      <c r="F255" s="55">
        <v>907286.59</v>
      </c>
      <c r="H255" s="59" t="s">
        <v>659</v>
      </c>
      <c r="M255" s="55">
        <v>78641.759999999995</v>
      </c>
      <c r="T255" s="59" t="s">
        <v>647</v>
      </c>
      <c r="U255" s="55">
        <v>20</v>
      </c>
      <c r="W255" s="55">
        <v>6736.43</v>
      </c>
      <c r="Y255" s="55">
        <v>1770.46</v>
      </c>
      <c r="Z255" s="55">
        <v>168460.77</v>
      </c>
      <c r="AA255" s="55">
        <v>48396.11</v>
      </c>
      <c r="AB255" s="55"/>
      <c r="AC255" s="55"/>
      <c r="AD255" s="55"/>
      <c r="AE255" s="55"/>
      <c r="AF255" s="55"/>
    </row>
    <row r="256" spans="2:32" x14ac:dyDescent="0.25">
      <c r="B256" s="59" t="s">
        <v>649</v>
      </c>
      <c r="C256" s="55">
        <v>73009.820000000007</v>
      </c>
      <c r="D256" s="55">
        <v>12435968.189999999</v>
      </c>
      <c r="E256" s="55">
        <v>-10176.629999999999</v>
      </c>
      <c r="F256" s="55">
        <v>9783494.6799999997</v>
      </c>
      <c r="H256" s="59" t="s">
        <v>661</v>
      </c>
      <c r="M256" s="55">
        <v>65772.539999999994</v>
      </c>
      <c r="T256" s="59" t="s">
        <v>649</v>
      </c>
      <c r="U256" s="55">
        <v>2377.35</v>
      </c>
      <c r="W256" s="55">
        <v>6001.7</v>
      </c>
      <c r="Y256" s="55">
        <v>21295.46</v>
      </c>
      <c r="Z256" s="55">
        <v>2542259.2200000002</v>
      </c>
      <c r="AA256" s="55">
        <v>286316.08</v>
      </c>
      <c r="AB256" s="55"/>
      <c r="AC256" s="55"/>
      <c r="AD256" s="55">
        <v>25758.45</v>
      </c>
      <c r="AE256" s="55"/>
      <c r="AF256" s="55"/>
    </row>
    <row r="257" spans="2:32" x14ac:dyDescent="0.25">
      <c r="B257" s="59" t="s">
        <v>651</v>
      </c>
      <c r="D257" s="55">
        <v>12325176.050000001</v>
      </c>
      <c r="E257" s="55">
        <v>43180.21</v>
      </c>
      <c r="F257" s="55">
        <v>7375122.3200000003</v>
      </c>
      <c r="H257" s="59" t="s">
        <v>662</v>
      </c>
      <c r="M257" s="55">
        <v>124547.09</v>
      </c>
      <c r="T257" s="59" t="s">
        <v>651</v>
      </c>
      <c r="U257" s="55">
        <v>1919.2</v>
      </c>
      <c r="W257" s="55">
        <v>4809.6000000000004</v>
      </c>
      <c r="Y257" s="55">
        <v>3214599.73</v>
      </c>
      <c r="Z257" s="55">
        <v>1728725.2</v>
      </c>
      <c r="AA257" s="55">
        <v>218994.77</v>
      </c>
      <c r="AB257" s="55"/>
      <c r="AC257" s="55"/>
      <c r="AD257" s="55">
        <v>18028.95</v>
      </c>
      <c r="AE257" s="55"/>
      <c r="AF257" s="55"/>
    </row>
    <row r="258" spans="2:32" x14ac:dyDescent="0.25">
      <c r="B258" s="59" t="s">
        <v>653</v>
      </c>
      <c r="C258" s="55">
        <v>26527.360000000001</v>
      </c>
      <c r="D258" s="55">
        <v>14354301.140000001</v>
      </c>
      <c r="E258" s="55">
        <v>123408.89</v>
      </c>
      <c r="F258" s="55">
        <v>12619055.98</v>
      </c>
      <c r="H258" s="59" t="s">
        <v>664</v>
      </c>
      <c r="K258" s="55">
        <v>36241.15</v>
      </c>
      <c r="L258" s="55">
        <v>69822.22</v>
      </c>
      <c r="M258" s="55">
        <v>312491.39</v>
      </c>
      <c r="T258" s="59" t="s">
        <v>653</v>
      </c>
      <c r="U258" s="55">
        <v>2057.15</v>
      </c>
      <c r="W258" s="55">
        <v>3919.99</v>
      </c>
      <c r="Y258" s="55">
        <v>9107.25</v>
      </c>
      <c r="Z258" s="55">
        <v>737934.04</v>
      </c>
      <c r="AA258" s="55">
        <v>210873.18</v>
      </c>
      <c r="AB258" s="55"/>
      <c r="AC258" s="55"/>
      <c r="AD258" s="55">
        <v>11218.74</v>
      </c>
      <c r="AE258" s="55"/>
      <c r="AF258" s="55"/>
    </row>
    <row r="259" spans="2:32" x14ac:dyDescent="0.25">
      <c r="B259" s="59" t="s">
        <v>655</v>
      </c>
      <c r="C259" s="55">
        <v>78598.69</v>
      </c>
      <c r="D259" s="55">
        <v>25108730.48</v>
      </c>
      <c r="E259" s="55">
        <v>-7869.02</v>
      </c>
      <c r="F259" s="55">
        <v>20617775.780000001</v>
      </c>
      <c r="H259" s="59" t="s">
        <v>666</v>
      </c>
      <c r="M259" s="55">
        <v>176563.01</v>
      </c>
      <c r="T259" s="59" t="s">
        <v>655</v>
      </c>
      <c r="U259" s="55">
        <v>4192.33</v>
      </c>
      <c r="W259" s="55">
        <v>18787.400000000001</v>
      </c>
      <c r="Y259" s="55">
        <v>54627.92</v>
      </c>
      <c r="Z259" s="55">
        <v>4339080.88</v>
      </c>
      <c r="AA259" s="55">
        <v>849131.22</v>
      </c>
      <c r="AB259" s="55"/>
      <c r="AC259" s="55"/>
      <c r="AD259" s="55">
        <v>43960.93</v>
      </c>
      <c r="AE259" s="55"/>
      <c r="AF259" s="55"/>
    </row>
    <row r="260" spans="2:32" x14ac:dyDescent="0.25">
      <c r="B260" s="59" t="s">
        <v>657</v>
      </c>
      <c r="C260" s="55">
        <v>39465.14</v>
      </c>
      <c r="D260" s="55">
        <v>3250862.43</v>
      </c>
      <c r="E260" s="55">
        <v>102219.38</v>
      </c>
      <c r="F260" s="55">
        <v>2645572.2999999998</v>
      </c>
      <c r="H260" s="59" t="s">
        <v>668</v>
      </c>
      <c r="K260" s="55">
        <v>386920.92</v>
      </c>
      <c r="M260" s="55">
        <v>638166.31000000006</v>
      </c>
      <c r="T260" s="59" t="s">
        <v>657</v>
      </c>
      <c r="U260" s="55">
        <v>2223.21</v>
      </c>
      <c r="W260" s="55">
        <v>2221.4</v>
      </c>
      <c r="Y260" s="55">
        <v>3753.38</v>
      </c>
      <c r="Z260" s="55">
        <v>573776.81000000006</v>
      </c>
      <c r="AA260" s="55">
        <v>103892.29</v>
      </c>
      <c r="AB260" s="55"/>
      <c r="AC260" s="55"/>
      <c r="AD260" s="55">
        <v>7532.37</v>
      </c>
      <c r="AE260" s="55"/>
      <c r="AF260" s="55"/>
    </row>
    <row r="261" spans="2:32" x14ac:dyDescent="0.25">
      <c r="B261" s="59" t="s">
        <v>659</v>
      </c>
      <c r="C261" s="55">
        <v>82404.88</v>
      </c>
      <c r="D261" s="55">
        <v>1443433.28</v>
      </c>
      <c r="E261" s="55">
        <v>-3903.34</v>
      </c>
      <c r="F261" s="55">
        <v>857244.48</v>
      </c>
      <c r="H261" s="59" t="s">
        <v>670</v>
      </c>
      <c r="M261" s="55">
        <v>2674850.19</v>
      </c>
      <c r="T261" s="59" t="s">
        <v>659</v>
      </c>
      <c r="W261" s="55">
        <v>1593.4</v>
      </c>
      <c r="Y261" s="55">
        <v>2573.9</v>
      </c>
      <c r="Z261" s="55">
        <v>528754.06999999995</v>
      </c>
      <c r="AA261" s="55">
        <v>74009.69</v>
      </c>
      <c r="AB261" s="55"/>
      <c r="AC261" s="55"/>
      <c r="AD261" s="55">
        <v>6942.01</v>
      </c>
      <c r="AE261" s="55"/>
      <c r="AF261" s="55"/>
    </row>
    <row r="262" spans="2:32" x14ac:dyDescent="0.25">
      <c r="B262" s="59" t="s">
        <v>661</v>
      </c>
      <c r="D262" s="55">
        <v>603491.13</v>
      </c>
      <c r="E262" s="55">
        <v>31764.9</v>
      </c>
      <c r="F262" s="55">
        <v>456647.39</v>
      </c>
      <c r="H262" s="59" t="s">
        <v>672</v>
      </c>
      <c r="L262" s="55">
        <v>12535.73</v>
      </c>
      <c r="M262" s="55">
        <v>7055442.2300000004</v>
      </c>
      <c r="T262" s="59" t="s">
        <v>661</v>
      </c>
      <c r="U262" s="55">
        <v>490</v>
      </c>
      <c r="W262" s="55">
        <v>658.8</v>
      </c>
      <c r="Y262" s="55">
        <v>956.05</v>
      </c>
      <c r="Z262" s="55">
        <v>144738.89000000001</v>
      </c>
      <c r="AA262" s="55">
        <v>30759.59</v>
      </c>
      <c r="AB262" s="55"/>
      <c r="AC262" s="55"/>
      <c r="AD262" s="55">
        <v>2099.25</v>
      </c>
      <c r="AE262" s="55"/>
      <c r="AF262" s="55"/>
    </row>
    <row r="263" spans="2:32" x14ac:dyDescent="0.25">
      <c r="B263" s="59" t="s">
        <v>662</v>
      </c>
      <c r="D263" s="55">
        <v>2951567.71</v>
      </c>
      <c r="E263" s="55">
        <v>25195.03</v>
      </c>
      <c r="F263" s="55">
        <v>2329358.08</v>
      </c>
      <c r="H263" s="59" t="s">
        <v>674</v>
      </c>
      <c r="J263" s="55">
        <v>287526.88</v>
      </c>
      <c r="L263" s="55">
        <v>61894.05</v>
      </c>
      <c r="M263" s="55">
        <v>2607766.87</v>
      </c>
      <c r="T263" s="59" t="s">
        <v>662</v>
      </c>
      <c r="U263" s="55">
        <v>3704.47</v>
      </c>
      <c r="W263" s="55">
        <v>3034.93</v>
      </c>
      <c r="Y263" s="55">
        <v>222418.74</v>
      </c>
      <c r="Z263" s="55">
        <v>393051.49</v>
      </c>
      <c r="AA263" s="55">
        <v>84971.16</v>
      </c>
      <c r="AB263" s="55"/>
      <c r="AC263" s="55"/>
      <c r="AD263" s="55">
        <v>7641.5</v>
      </c>
      <c r="AE263" s="55"/>
      <c r="AF263" s="55"/>
    </row>
    <row r="264" spans="2:32" x14ac:dyDescent="0.25">
      <c r="B264" s="59" t="s">
        <v>664</v>
      </c>
      <c r="C264" s="55">
        <v>39436.18</v>
      </c>
      <c r="D264" s="55">
        <v>6679546.0999999996</v>
      </c>
      <c r="E264" s="55">
        <v>-86836.31</v>
      </c>
      <c r="F264" s="55">
        <v>5243737.67</v>
      </c>
      <c r="H264" s="59" t="s">
        <v>676</v>
      </c>
      <c r="K264" s="55">
        <v>59669.31</v>
      </c>
      <c r="L264" s="55">
        <v>258751.22</v>
      </c>
      <c r="M264" s="55">
        <v>3661489.21</v>
      </c>
      <c r="T264" s="59" t="s">
        <v>664</v>
      </c>
      <c r="U264" s="55">
        <v>1994.72</v>
      </c>
      <c r="W264" s="55">
        <v>49900.6</v>
      </c>
      <c r="Y264" s="55">
        <v>14244.77</v>
      </c>
      <c r="Z264" s="55">
        <v>1246095.6200000001</v>
      </c>
      <c r="AA264" s="55">
        <v>327593.26</v>
      </c>
      <c r="AB264" s="55"/>
      <c r="AC264" s="55"/>
      <c r="AD264" s="55">
        <v>19839.12</v>
      </c>
      <c r="AE264" s="55"/>
      <c r="AF264" s="55"/>
    </row>
    <row r="265" spans="2:32" x14ac:dyDescent="0.25">
      <c r="B265" s="59" t="s">
        <v>666</v>
      </c>
      <c r="C265" s="55">
        <v>93.25</v>
      </c>
      <c r="D265" s="55">
        <v>5032150.59</v>
      </c>
      <c r="E265" s="55">
        <v>10323.92</v>
      </c>
      <c r="F265" s="55">
        <v>4116199.52</v>
      </c>
      <c r="H265" s="59" t="s">
        <v>678</v>
      </c>
      <c r="K265" s="55">
        <v>45691.46</v>
      </c>
      <c r="M265" s="55">
        <v>549789.12</v>
      </c>
      <c r="T265" s="59" t="s">
        <v>666</v>
      </c>
      <c r="U265" s="55">
        <v>2137.5</v>
      </c>
      <c r="W265" s="55">
        <v>4639.17</v>
      </c>
      <c r="Y265" s="55">
        <v>5170.45</v>
      </c>
      <c r="Z265" s="55">
        <v>903910.7</v>
      </c>
      <c r="AA265" s="55">
        <v>146821.93</v>
      </c>
      <c r="AB265" s="55"/>
      <c r="AC265" s="55"/>
      <c r="AD265" s="55">
        <v>12640.49</v>
      </c>
      <c r="AE265" s="55"/>
      <c r="AF265" s="55"/>
    </row>
    <row r="266" spans="2:32" x14ac:dyDescent="0.25">
      <c r="B266" s="59" t="s">
        <v>668</v>
      </c>
      <c r="C266" s="55">
        <v>62622.21</v>
      </c>
      <c r="D266" s="55">
        <v>15284133.01</v>
      </c>
      <c r="E266" s="55">
        <v>34533.81</v>
      </c>
      <c r="F266" s="55">
        <v>13050476.460000001</v>
      </c>
      <c r="H266" s="59" t="s">
        <v>680</v>
      </c>
      <c r="M266" s="55">
        <v>246504.87</v>
      </c>
      <c r="T266" s="59" t="s">
        <v>668</v>
      </c>
      <c r="U266" s="55">
        <v>-909.05</v>
      </c>
      <c r="W266" s="55">
        <v>12890.82</v>
      </c>
      <c r="Y266" s="55">
        <v>25124.25</v>
      </c>
      <c r="Z266" s="55">
        <v>1720086.24</v>
      </c>
      <c r="AA266" s="55">
        <v>565798.40000000002</v>
      </c>
      <c r="AB266" s="55"/>
      <c r="AC266" s="55"/>
      <c r="AD266" s="55">
        <v>25852.33</v>
      </c>
      <c r="AE266" s="55"/>
      <c r="AF266" s="55"/>
    </row>
    <row r="267" spans="2:32" x14ac:dyDescent="0.25">
      <c r="B267" s="59" t="s">
        <v>670</v>
      </c>
      <c r="C267" s="55">
        <v>239927.02</v>
      </c>
      <c r="D267" s="55">
        <v>89211477.549999997</v>
      </c>
      <c r="E267" s="55">
        <v>-531286.71</v>
      </c>
      <c r="F267" s="55">
        <v>74537691.599999994</v>
      </c>
      <c r="H267" s="59" t="s">
        <v>682</v>
      </c>
      <c r="M267" s="55">
        <v>969651.32</v>
      </c>
      <c r="T267" s="59" t="s">
        <v>670</v>
      </c>
      <c r="U267" s="55">
        <v>6338.67</v>
      </c>
      <c r="W267" s="55">
        <v>64830.17</v>
      </c>
      <c r="Y267" s="55">
        <v>140746.81</v>
      </c>
      <c r="Z267" s="55">
        <v>14752729.99</v>
      </c>
      <c r="AA267" s="55">
        <v>2981394.48</v>
      </c>
      <c r="AB267" s="55"/>
      <c r="AC267" s="55"/>
      <c r="AD267" s="55">
        <v>153573.57999999999</v>
      </c>
      <c r="AE267" s="55"/>
      <c r="AF267" s="55"/>
    </row>
    <row r="268" spans="2:32" x14ac:dyDescent="0.25">
      <c r="B268" s="59" t="s">
        <v>672</v>
      </c>
      <c r="C268" s="55">
        <v>336269.2</v>
      </c>
      <c r="D268" s="55">
        <v>238386103.18000001</v>
      </c>
      <c r="E268" s="55">
        <v>-1282033.67</v>
      </c>
      <c r="F268" s="55">
        <v>215247015.21000001</v>
      </c>
      <c r="H268" s="59" t="s">
        <v>684</v>
      </c>
      <c r="M268" s="55">
        <v>746773.54</v>
      </c>
      <c r="T268" s="59" t="s">
        <v>672</v>
      </c>
      <c r="U268" s="55">
        <v>58129.78</v>
      </c>
      <c r="W268" s="55">
        <v>160043.07</v>
      </c>
      <c r="Y268" s="55">
        <v>266829.05</v>
      </c>
      <c r="Z268" s="55">
        <v>23718034.98</v>
      </c>
      <c r="AA268" s="55">
        <v>7584718.6600000001</v>
      </c>
      <c r="AB268" s="55"/>
      <c r="AC268" s="55"/>
      <c r="AD268" s="55">
        <v>534584.39</v>
      </c>
      <c r="AE268" s="55"/>
      <c r="AF268" s="55"/>
    </row>
    <row r="269" spans="2:32" x14ac:dyDescent="0.25">
      <c r="B269" s="59" t="s">
        <v>674</v>
      </c>
      <c r="C269" s="55">
        <v>128326.46</v>
      </c>
      <c r="D269" s="55">
        <v>99736784.049999997</v>
      </c>
      <c r="E269" s="55">
        <v>-335639.08</v>
      </c>
      <c r="F269" s="55">
        <v>89340090.030000001</v>
      </c>
      <c r="H269" s="59" t="s">
        <v>688</v>
      </c>
      <c r="M269" s="55">
        <v>249587.56</v>
      </c>
      <c r="T269" s="59" t="s">
        <v>674</v>
      </c>
      <c r="U269" s="55">
        <v>66505.17</v>
      </c>
      <c r="W269" s="55">
        <v>52918.26</v>
      </c>
      <c r="Y269" s="55">
        <v>11280.09</v>
      </c>
      <c r="Z269" s="55">
        <v>10131434.720000001</v>
      </c>
      <c r="AA269" s="55">
        <v>2686986.69</v>
      </c>
      <c r="AB269" s="55"/>
      <c r="AC269" s="55"/>
      <c r="AD269" s="55">
        <v>136995.82999999999</v>
      </c>
      <c r="AE269" s="55"/>
      <c r="AF269" s="55"/>
    </row>
    <row r="270" spans="2:32" x14ac:dyDescent="0.25">
      <c r="B270" s="59" t="s">
        <v>676</v>
      </c>
      <c r="C270" s="55">
        <v>69670.38</v>
      </c>
      <c r="D270" s="55">
        <v>156709220.19</v>
      </c>
      <c r="E270" s="55">
        <v>-668913.66</v>
      </c>
      <c r="F270" s="55">
        <v>138731325.09</v>
      </c>
      <c r="H270" s="59" t="s">
        <v>690</v>
      </c>
      <c r="M270" s="55">
        <v>51818.69</v>
      </c>
      <c r="T270" s="59" t="s">
        <v>676</v>
      </c>
      <c r="U270" s="55">
        <v>125963.06</v>
      </c>
      <c r="W270" s="55">
        <v>71360.87</v>
      </c>
      <c r="Y270" s="55">
        <v>17164.099999999999</v>
      </c>
      <c r="Z270" s="55">
        <v>18080560.399999999</v>
      </c>
      <c r="AA270" s="55">
        <v>3804996.7</v>
      </c>
      <c r="AB270" s="55"/>
      <c r="AC270" s="55"/>
      <c r="AD270" s="55">
        <v>328082.24</v>
      </c>
      <c r="AE270" s="55"/>
      <c r="AF270" s="55"/>
    </row>
    <row r="271" spans="2:32" x14ac:dyDescent="0.25">
      <c r="B271" s="59" t="s">
        <v>678</v>
      </c>
      <c r="C271" s="55">
        <v>165269.32999999999</v>
      </c>
      <c r="D271" s="55">
        <v>13445445.359999999</v>
      </c>
      <c r="E271" s="55">
        <v>-46643.839999999997</v>
      </c>
      <c r="F271" s="55">
        <v>11586321.92</v>
      </c>
      <c r="H271" s="59" t="s">
        <v>692</v>
      </c>
      <c r="L271" s="55">
        <v>145631.96</v>
      </c>
      <c r="M271" s="55">
        <v>2549623.5299999998</v>
      </c>
      <c r="T271" s="59" t="s">
        <v>678</v>
      </c>
      <c r="U271" s="55">
        <v>4861.2</v>
      </c>
      <c r="W271" s="55">
        <v>12473.34</v>
      </c>
      <c r="Y271" s="55">
        <v>1510.11</v>
      </c>
      <c r="Z271" s="55">
        <v>1831511.17</v>
      </c>
      <c r="AA271" s="55">
        <v>554701.28</v>
      </c>
      <c r="AB271" s="55"/>
      <c r="AC271" s="55"/>
      <c r="AD271" s="55">
        <v>24397.14</v>
      </c>
      <c r="AE271" s="55"/>
      <c r="AF271" s="55"/>
    </row>
    <row r="272" spans="2:32" x14ac:dyDescent="0.25">
      <c r="B272" s="59" t="s">
        <v>680</v>
      </c>
      <c r="D272" s="55">
        <v>10841168.08</v>
      </c>
      <c r="E272" s="55">
        <v>-31096.12</v>
      </c>
      <c r="F272" s="55">
        <v>9934393.5</v>
      </c>
      <c r="H272" s="59" t="s">
        <v>694</v>
      </c>
      <c r="K272" s="55">
        <v>119085.3</v>
      </c>
      <c r="L272" s="55">
        <v>12185.48</v>
      </c>
      <c r="M272" s="55">
        <v>813384.67</v>
      </c>
      <c r="T272" s="59" t="s">
        <v>680</v>
      </c>
      <c r="U272" s="55">
        <v>2035.07</v>
      </c>
      <c r="W272" s="55">
        <v>6275.84</v>
      </c>
      <c r="Y272" s="55">
        <v>1027.78</v>
      </c>
      <c r="Z272" s="55">
        <v>928532.01</v>
      </c>
      <c r="AA272" s="55">
        <v>240041.91</v>
      </c>
      <c r="AB272" s="55"/>
      <c r="AC272" s="55"/>
      <c r="AD272" s="55">
        <v>29248.17</v>
      </c>
      <c r="AE272" s="55"/>
      <c r="AF272" s="55"/>
    </row>
    <row r="273" spans="2:32" x14ac:dyDescent="0.25">
      <c r="B273" s="59" t="s">
        <v>682</v>
      </c>
      <c r="C273" s="55">
        <v>527744.66</v>
      </c>
      <c r="D273" s="55">
        <v>36527927.5</v>
      </c>
      <c r="E273" s="55">
        <v>-357786.71</v>
      </c>
      <c r="F273" s="55">
        <v>32243503.82</v>
      </c>
      <c r="H273" s="59" t="s">
        <v>696</v>
      </c>
      <c r="M273" s="55">
        <v>236848.49</v>
      </c>
      <c r="T273" s="59" t="s">
        <v>682</v>
      </c>
      <c r="U273" s="55">
        <v>1616.44</v>
      </c>
      <c r="W273" s="55">
        <v>26538.5</v>
      </c>
      <c r="Y273" s="55">
        <v>3532.27</v>
      </c>
      <c r="Z273" s="55">
        <v>4348488.83</v>
      </c>
      <c r="AA273" s="55">
        <v>1215462.6399999999</v>
      </c>
      <c r="AB273" s="55"/>
      <c r="AC273" s="55"/>
      <c r="AD273" s="55">
        <v>83820.45</v>
      </c>
      <c r="AE273" s="55"/>
      <c r="AF273" s="55"/>
    </row>
    <row r="274" spans="2:32" x14ac:dyDescent="0.25">
      <c r="B274" s="59" t="s">
        <v>684</v>
      </c>
      <c r="C274" s="55">
        <v>346958.03</v>
      </c>
      <c r="D274" s="55">
        <v>20009857.039999999</v>
      </c>
      <c r="E274" s="55">
        <v>-9464.34</v>
      </c>
      <c r="F274" s="55">
        <v>16964089.059999999</v>
      </c>
      <c r="H274" s="59" t="s">
        <v>698</v>
      </c>
      <c r="M274" s="55">
        <v>493829.06</v>
      </c>
      <c r="T274" s="59" t="s">
        <v>684</v>
      </c>
      <c r="U274" s="55">
        <v>1480.62</v>
      </c>
      <c r="W274" s="55">
        <v>15207.95</v>
      </c>
      <c r="Y274" s="55">
        <v>2089.4</v>
      </c>
      <c r="Z274" s="55">
        <v>2660231.08</v>
      </c>
      <c r="AA274" s="55">
        <v>718186.72</v>
      </c>
      <c r="AB274" s="55"/>
      <c r="AC274" s="55"/>
      <c r="AD274" s="55">
        <v>21362.59</v>
      </c>
      <c r="AE274" s="55"/>
      <c r="AF274" s="55"/>
    </row>
    <row r="275" spans="2:32" x14ac:dyDescent="0.25">
      <c r="B275" s="59" t="s">
        <v>686</v>
      </c>
      <c r="D275" s="55">
        <v>1590227.8</v>
      </c>
      <c r="F275" s="55">
        <v>1538941.38</v>
      </c>
      <c r="H275" s="59" t="s">
        <v>700</v>
      </c>
      <c r="K275" s="55">
        <v>64115.96</v>
      </c>
      <c r="L275" s="55">
        <v>3231.07</v>
      </c>
      <c r="M275" s="55">
        <v>231756.93</v>
      </c>
      <c r="T275" s="59" t="s">
        <v>686</v>
      </c>
      <c r="Z275" s="55">
        <v>51286.42</v>
      </c>
      <c r="AA275" s="55"/>
      <c r="AB275" s="55"/>
      <c r="AC275" s="55"/>
      <c r="AD275" s="55"/>
      <c r="AE275" s="55"/>
      <c r="AF275" s="55"/>
    </row>
    <row r="276" spans="2:32" x14ac:dyDescent="0.25">
      <c r="B276" s="59" t="s">
        <v>688</v>
      </c>
      <c r="C276" s="55">
        <v>161985.29999999999</v>
      </c>
      <c r="D276" s="55">
        <v>7876949.2400000002</v>
      </c>
      <c r="E276" s="55">
        <v>24490.959999999999</v>
      </c>
      <c r="F276" s="55">
        <v>6874831.2800000003</v>
      </c>
      <c r="H276" s="59" t="s">
        <v>702</v>
      </c>
      <c r="K276" s="55">
        <v>132101.6</v>
      </c>
      <c r="M276" s="55">
        <v>468652.58</v>
      </c>
      <c r="T276" s="59" t="s">
        <v>688</v>
      </c>
      <c r="U276" s="55">
        <v>1481.15</v>
      </c>
      <c r="W276" s="55">
        <v>4400.18</v>
      </c>
      <c r="Y276" s="55">
        <v>5490.66</v>
      </c>
      <c r="Z276" s="55">
        <v>823804.39</v>
      </c>
      <c r="AA276" s="55">
        <v>208177.46</v>
      </c>
      <c r="AB276" s="55"/>
      <c r="AC276" s="55"/>
      <c r="AD276" s="55">
        <v>11037.81</v>
      </c>
      <c r="AE276" s="55"/>
      <c r="AF276" s="55"/>
    </row>
    <row r="277" spans="2:32" x14ac:dyDescent="0.25">
      <c r="B277" s="59" t="s">
        <v>690</v>
      </c>
      <c r="C277" s="55">
        <v>2209.94</v>
      </c>
      <c r="D277" s="55">
        <v>746274.19</v>
      </c>
      <c r="E277" s="55">
        <v>41408.080000000002</v>
      </c>
      <c r="F277" s="55">
        <v>703168.48</v>
      </c>
      <c r="H277" s="59" t="s">
        <v>706</v>
      </c>
      <c r="K277" s="55">
        <v>179302.01</v>
      </c>
      <c r="L277" s="55">
        <v>449617.58</v>
      </c>
      <c r="M277" s="55">
        <v>5790185.5700000003</v>
      </c>
      <c r="T277" s="59" t="s">
        <v>690</v>
      </c>
      <c r="U277" s="55">
        <v>167.95</v>
      </c>
      <c r="W277" s="55">
        <v>354.77</v>
      </c>
      <c r="Y277" s="55">
        <v>3.42</v>
      </c>
      <c r="Z277" s="55">
        <v>40369.629999999997</v>
      </c>
      <c r="AA277" s="55">
        <v>9887.89</v>
      </c>
      <c r="AB277" s="55"/>
      <c r="AC277" s="55"/>
      <c r="AD277" s="55"/>
      <c r="AE277" s="55"/>
      <c r="AF277" s="55"/>
    </row>
    <row r="278" spans="2:32" x14ac:dyDescent="0.25">
      <c r="B278" s="59" t="s">
        <v>692</v>
      </c>
      <c r="C278" s="55">
        <v>1588024.73</v>
      </c>
      <c r="D278" s="55">
        <v>94522984.030000001</v>
      </c>
      <c r="E278" s="55">
        <v>-221463.21</v>
      </c>
      <c r="F278" s="55">
        <v>75050734.25</v>
      </c>
      <c r="H278" s="59" t="s">
        <v>708</v>
      </c>
      <c r="L278" s="55">
        <v>7718.24</v>
      </c>
      <c r="M278" s="55">
        <v>2098891.98</v>
      </c>
      <c r="T278" s="59" t="s">
        <v>692</v>
      </c>
      <c r="U278" s="55">
        <v>30362.65</v>
      </c>
      <c r="W278" s="55">
        <v>44254.82</v>
      </c>
      <c r="Y278" s="55">
        <v>67540.45</v>
      </c>
      <c r="Z278" s="55">
        <v>18142621.100000001</v>
      </c>
      <c r="AA278" s="55">
        <v>2441448.59</v>
      </c>
      <c r="AB278" s="55"/>
      <c r="AC278" s="55"/>
      <c r="AD278" s="55">
        <v>255020.68</v>
      </c>
      <c r="AE278" s="55"/>
      <c r="AF278" s="55"/>
    </row>
    <row r="279" spans="2:32" x14ac:dyDescent="0.25">
      <c r="B279" s="59" t="s">
        <v>694</v>
      </c>
      <c r="C279" s="55">
        <v>1387933.25</v>
      </c>
      <c r="D279" s="55">
        <v>24694981.66</v>
      </c>
      <c r="E279" s="55">
        <v>-8780.09</v>
      </c>
      <c r="F279" s="55">
        <v>19621357.609999999</v>
      </c>
      <c r="H279" s="59" t="s">
        <v>710</v>
      </c>
      <c r="L279" s="55">
        <v>31494.400000000001</v>
      </c>
      <c r="M279" s="55">
        <v>1077998.1299999999</v>
      </c>
      <c r="T279" s="59" t="s">
        <v>694</v>
      </c>
      <c r="U279" s="55">
        <v>4990.7700000000004</v>
      </c>
      <c r="W279" s="55">
        <v>14117.25</v>
      </c>
      <c r="Y279" s="55">
        <v>280.95</v>
      </c>
      <c r="Z279" s="55">
        <v>4729632.6900000004</v>
      </c>
      <c r="AA279" s="55">
        <v>732698.66</v>
      </c>
      <c r="AB279" s="55"/>
      <c r="AC279" s="55"/>
      <c r="AD279" s="55">
        <v>70358.080000000002</v>
      </c>
      <c r="AE279" s="55"/>
      <c r="AF279" s="55"/>
    </row>
    <row r="280" spans="2:32" x14ac:dyDescent="0.25">
      <c r="B280" s="59" t="s">
        <v>696</v>
      </c>
      <c r="D280" s="55">
        <v>4516386.37</v>
      </c>
      <c r="E280" s="55">
        <v>103609.56</v>
      </c>
      <c r="F280" s="55">
        <v>4177892.72</v>
      </c>
      <c r="H280" s="59" t="s">
        <v>712</v>
      </c>
      <c r="L280" s="55">
        <v>8855.8799999999992</v>
      </c>
      <c r="M280" s="55">
        <v>1182510.77</v>
      </c>
      <c r="T280" s="59" t="s">
        <v>696</v>
      </c>
      <c r="U280" s="55">
        <v>121.25</v>
      </c>
      <c r="W280" s="55">
        <v>2502.19</v>
      </c>
      <c r="Y280" s="55">
        <v>38.049999999999997</v>
      </c>
      <c r="Z280" s="55">
        <v>335832.16</v>
      </c>
      <c r="AA280" s="55">
        <v>130615.49</v>
      </c>
      <c r="AB280" s="55"/>
      <c r="AC280" s="55"/>
      <c r="AD280" s="55"/>
      <c r="AE280" s="55"/>
      <c r="AF280" s="55"/>
    </row>
    <row r="281" spans="2:32" x14ac:dyDescent="0.25">
      <c r="B281" s="59" t="s">
        <v>698</v>
      </c>
      <c r="D281" s="55">
        <v>12476824.189999999</v>
      </c>
      <c r="E281" s="55">
        <v>17216.650000000001</v>
      </c>
      <c r="F281" s="55">
        <v>11239422.890000001</v>
      </c>
      <c r="H281" s="59" t="s">
        <v>714</v>
      </c>
      <c r="L281" s="55">
        <v>750</v>
      </c>
      <c r="M281" s="55">
        <v>903760.02</v>
      </c>
      <c r="T281" s="59" t="s">
        <v>698</v>
      </c>
      <c r="U281" s="55">
        <v>1144.81</v>
      </c>
      <c r="W281" s="55">
        <v>9657.2199999999993</v>
      </c>
      <c r="Y281" s="55">
        <v>1318.81</v>
      </c>
      <c r="Z281" s="55">
        <v>1225280.46</v>
      </c>
      <c r="AA281" s="55">
        <v>438853.82</v>
      </c>
      <c r="AB281" s="55"/>
      <c r="AC281" s="55"/>
      <c r="AD281" s="55">
        <v>26956.560000000001</v>
      </c>
      <c r="AE281" s="55"/>
      <c r="AF281" s="55"/>
    </row>
    <row r="282" spans="2:32" x14ac:dyDescent="0.25">
      <c r="B282" s="59" t="s">
        <v>700</v>
      </c>
      <c r="D282" s="55">
        <v>4737293</v>
      </c>
      <c r="E282" s="55">
        <v>42736.25</v>
      </c>
      <c r="F282" s="55">
        <v>4113750.26</v>
      </c>
      <c r="H282" s="59" t="s">
        <v>716</v>
      </c>
      <c r="L282" s="55">
        <v>618246.43000000005</v>
      </c>
      <c r="M282" s="55">
        <v>1191380.43</v>
      </c>
      <c r="T282" s="59" t="s">
        <v>700</v>
      </c>
      <c r="U282" s="55">
        <v>742</v>
      </c>
      <c r="W282" s="55">
        <v>4200.18</v>
      </c>
      <c r="Y282" s="55">
        <v>49.29</v>
      </c>
      <c r="Z282" s="55">
        <v>551204.24</v>
      </c>
      <c r="AA282" s="55">
        <v>177728.36</v>
      </c>
      <c r="AB282" s="55"/>
      <c r="AC282" s="55"/>
      <c r="AD282" s="55">
        <v>6350.14</v>
      </c>
      <c r="AE282" s="55"/>
      <c r="AF282" s="55"/>
    </row>
    <row r="283" spans="2:32" x14ac:dyDescent="0.25">
      <c r="B283" s="59" t="s">
        <v>702</v>
      </c>
      <c r="C283" s="55">
        <v>60227.97</v>
      </c>
      <c r="D283" s="55">
        <v>6389569.4400000004</v>
      </c>
      <c r="E283" s="55">
        <v>201939.37</v>
      </c>
      <c r="F283" s="55">
        <v>5466930.8700000001</v>
      </c>
      <c r="H283" s="59" t="s">
        <v>718</v>
      </c>
      <c r="L283" s="55">
        <v>77491.839999999997</v>
      </c>
      <c r="M283" s="55">
        <v>1003103.4</v>
      </c>
      <c r="T283" s="59" t="s">
        <v>702</v>
      </c>
      <c r="W283" s="55">
        <v>11093.64</v>
      </c>
      <c r="Y283" s="55">
        <v>34841.370000000003</v>
      </c>
      <c r="Z283" s="55">
        <v>684373.99</v>
      </c>
      <c r="AA283" s="55">
        <v>255619.57</v>
      </c>
      <c r="AB283" s="55"/>
      <c r="AC283" s="55"/>
      <c r="AD283" s="55"/>
      <c r="AE283" s="55"/>
      <c r="AF283" s="55"/>
    </row>
    <row r="284" spans="2:32" x14ac:dyDescent="0.25">
      <c r="B284" s="59" t="s">
        <v>706</v>
      </c>
      <c r="C284" s="55">
        <v>914058.88</v>
      </c>
      <c r="D284" s="55">
        <v>193308540.34</v>
      </c>
      <c r="E284" s="55">
        <v>-307172.74</v>
      </c>
      <c r="F284" s="55">
        <v>168503747.24000001</v>
      </c>
      <c r="H284" s="59" t="s">
        <v>1097</v>
      </c>
      <c r="M284" s="55">
        <v>48089.84</v>
      </c>
      <c r="T284" s="59" t="s">
        <v>706</v>
      </c>
      <c r="U284" s="55">
        <v>17439.98</v>
      </c>
      <c r="W284" s="55">
        <v>149443.01999999999</v>
      </c>
      <c r="Y284" s="55">
        <v>177029.57</v>
      </c>
      <c r="Z284" s="55">
        <v>23117981.210000001</v>
      </c>
      <c r="AA284" s="55">
        <v>5726489.4100000001</v>
      </c>
      <c r="AB284" s="55"/>
      <c r="AC284" s="55"/>
      <c r="AD284" s="55">
        <v>203985.9</v>
      </c>
      <c r="AE284" s="55"/>
      <c r="AF284" s="55"/>
    </row>
    <row r="285" spans="2:32" x14ac:dyDescent="0.25">
      <c r="B285" s="59" t="s">
        <v>708</v>
      </c>
      <c r="C285" s="55">
        <v>817906.66</v>
      </c>
      <c r="D285" s="55">
        <v>79488564.469999999</v>
      </c>
      <c r="E285" s="55">
        <v>-91613.29</v>
      </c>
      <c r="F285" s="55">
        <v>66158004.979999997</v>
      </c>
      <c r="H285" s="59" t="s">
        <v>720</v>
      </c>
      <c r="M285" s="55">
        <v>293949.78000000003</v>
      </c>
      <c r="T285" s="59" t="s">
        <v>708</v>
      </c>
      <c r="U285" s="55">
        <v>3237.56</v>
      </c>
      <c r="W285" s="55">
        <v>44054.9</v>
      </c>
      <c r="Y285" s="55">
        <v>468431.16</v>
      </c>
      <c r="Z285" s="55">
        <v>11871906.5</v>
      </c>
      <c r="AA285" s="55">
        <v>1990579.15</v>
      </c>
      <c r="AB285" s="55"/>
      <c r="AC285" s="55"/>
      <c r="AD285" s="55">
        <v>152633.66</v>
      </c>
      <c r="AE285" s="55"/>
      <c r="AF285" s="55"/>
    </row>
    <row r="286" spans="2:32" x14ac:dyDescent="0.25">
      <c r="B286" s="59" t="s">
        <v>710</v>
      </c>
      <c r="C286" s="55">
        <v>63087.12</v>
      </c>
      <c r="D286" s="55">
        <v>37662716.409999996</v>
      </c>
      <c r="E286" s="55">
        <v>-103789.13</v>
      </c>
      <c r="F286" s="55">
        <v>29285580.190000001</v>
      </c>
      <c r="H286" s="59" t="s">
        <v>722</v>
      </c>
      <c r="M286" s="55">
        <v>100747.01</v>
      </c>
      <c r="T286" s="59" t="s">
        <v>710</v>
      </c>
      <c r="U286" s="55">
        <v>1409.81</v>
      </c>
      <c r="W286" s="55">
        <v>23670.12</v>
      </c>
      <c r="Y286" s="55">
        <v>33789.040000000001</v>
      </c>
      <c r="Z286" s="55">
        <v>8294244.9000000004</v>
      </c>
      <c r="AA286" s="55">
        <v>1085537.07</v>
      </c>
      <c r="AB286" s="55"/>
      <c r="AC286" s="55"/>
      <c r="AD286" s="55">
        <v>71170.259999999995</v>
      </c>
      <c r="AE286" s="55"/>
      <c r="AF286" s="55"/>
    </row>
    <row r="287" spans="2:32" x14ac:dyDescent="0.25">
      <c r="B287" s="59" t="s">
        <v>712</v>
      </c>
      <c r="C287" s="55">
        <v>96901.75</v>
      </c>
      <c r="D287" s="55">
        <v>52656813.590000004</v>
      </c>
      <c r="E287" s="55">
        <v>-741932.5</v>
      </c>
      <c r="F287" s="55">
        <v>46813812.109999999</v>
      </c>
      <c r="H287" s="59" t="s">
        <v>724</v>
      </c>
      <c r="M287" s="55">
        <v>55707.7</v>
      </c>
      <c r="T287" s="59" t="s">
        <v>712</v>
      </c>
      <c r="U287" s="55">
        <v>59611.83</v>
      </c>
      <c r="W287" s="55">
        <v>38368.86</v>
      </c>
      <c r="Y287" s="55">
        <v>47880.14</v>
      </c>
      <c r="Z287" s="55">
        <v>6356167.8700000001</v>
      </c>
      <c r="AA287" s="55">
        <v>1735976.12</v>
      </c>
      <c r="AB287" s="55"/>
      <c r="AC287" s="55"/>
      <c r="AD287" s="55">
        <v>90486.46</v>
      </c>
      <c r="AE287" s="55"/>
      <c r="AF287" s="55"/>
    </row>
    <row r="288" spans="2:32" x14ac:dyDescent="0.25">
      <c r="B288" s="59" t="s">
        <v>714</v>
      </c>
      <c r="C288" s="55">
        <v>1315697.3999999999</v>
      </c>
      <c r="D288" s="55">
        <v>29978901.260000002</v>
      </c>
      <c r="E288" s="55">
        <v>-58750.31</v>
      </c>
      <c r="F288" s="55">
        <v>24697944.879999999</v>
      </c>
      <c r="H288" s="59" t="s">
        <v>726</v>
      </c>
      <c r="K288" s="55">
        <v>78558.289999999994</v>
      </c>
      <c r="M288" s="55">
        <v>164735.76</v>
      </c>
      <c r="T288" s="59" t="s">
        <v>714</v>
      </c>
      <c r="U288" s="55">
        <v>985.58</v>
      </c>
      <c r="W288" s="55">
        <v>21461.56</v>
      </c>
      <c r="Y288" s="55">
        <v>25050.01</v>
      </c>
      <c r="Z288" s="55">
        <v>4237247.2699999996</v>
      </c>
      <c r="AA288" s="55">
        <v>900759.63</v>
      </c>
      <c r="AB288" s="55"/>
      <c r="AC288" s="55"/>
      <c r="AD288" s="55">
        <v>39303.56</v>
      </c>
      <c r="AE288" s="55"/>
      <c r="AF288" s="55"/>
    </row>
    <row r="289" spans="2:32" x14ac:dyDescent="0.25">
      <c r="B289" s="59" t="s">
        <v>716</v>
      </c>
      <c r="C289" s="55">
        <v>486092.75</v>
      </c>
      <c r="D289" s="55">
        <v>32581812.57</v>
      </c>
      <c r="E289" s="55">
        <v>-173172.74</v>
      </c>
      <c r="F289" s="55">
        <v>27044702.969999999</v>
      </c>
      <c r="H289" s="59" t="s">
        <v>728</v>
      </c>
      <c r="M289" s="55">
        <v>1157010.26</v>
      </c>
      <c r="T289" s="59" t="s">
        <v>716</v>
      </c>
      <c r="U289" s="55">
        <v>3751.99</v>
      </c>
      <c r="W289" s="55">
        <v>28524.01</v>
      </c>
      <c r="Y289" s="55">
        <v>90586.559999999998</v>
      </c>
      <c r="Z289" s="55">
        <v>4544062.54</v>
      </c>
      <c r="AA289" s="55">
        <v>1261719.3</v>
      </c>
      <c r="AB289" s="55"/>
      <c r="AC289" s="55"/>
      <c r="AD289" s="55">
        <v>70557.87</v>
      </c>
      <c r="AE289" s="55"/>
      <c r="AF289" s="55"/>
    </row>
    <row r="290" spans="2:32" x14ac:dyDescent="0.25">
      <c r="B290" s="59" t="s">
        <v>718</v>
      </c>
      <c r="C290" s="55">
        <v>279195.09999999998</v>
      </c>
      <c r="D290" s="55">
        <v>34312198.32</v>
      </c>
      <c r="E290" s="55">
        <v>-62043.29</v>
      </c>
      <c r="F290" s="55">
        <v>26272854.91</v>
      </c>
      <c r="H290" s="59" t="s">
        <v>730</v>
      </c>
      <c r="M290" s="55">
        <v>293974.40999999997</v>
      </c>
      <c r="T290" s="59" t="s">
        <v>718</v>
      </c>
      <c r="U290" s="55">
        <v>3080.91</v>
      </c>
      <c r="W290" s="55">
        <v>21149.4</v>
      </c>
      <c r="Y290" s="55">
        <v>25802.53</v>
      </c>
      <c r="Z290" s="55">
        <v>7710932.8899999997</v>
      </c>
      <c r="AA290" s="55">
        <v>947407.02</v>
      </c>
      <c r="AB290" s="55"/>
      <c r="AC290" s="55"/>
      <c r="AD290" s="55">
        <v>93509.36</v>
      </c>
      <c r="AE290" s="55"/>
      <c r="AF290" s="55"/>
    </row>
    <row r="291" spans="2:32" x14ac:dyDescent="0.25">
      <c r="B291" s="59" t="s">
        <v>1097</v>
      </c>
      <c r="C291" s="55">
        <v>209401.12</v>
      </c>
      <c r="D291" s="55">
        <v>2516514.9500000002</v>
      </c>
      <c r="E291" s="55">
        <v>35945.74</v>
      </c>
      <c r="F291" s="55">
        <v>1791206.18</v>
      </c>
      <c r="H291" s="59" t="s">
        <v>732</v>
      </c>
      <c r="K291" s="55">
        <v>39492.58</v>
      </c>
      <c r="L291" s="55">
        <v>750.88</v>
      </c>
      <c r="M291" s="55">
        <v>107877.26</v>
      </c>
      <c r="T291" s="59" t="s">
        <v>1097</v>
      </c>
      <c r="U291" s="55">
        <v>88.85</v>
      </c>
      <c r="Z291" s="55">
        <v>576140.67000000004</v>
      </c>
      <c r="AA291" s="55">
        <v>12055.25</v>
      </c>
      <c r="AB291" s="55"/>
      <c r="AC291" s="55"/>
      <c r="AD291" s="55"/>
      <c r="AE291" s="55"/>
      <c r="AF291" s="55"/>
    </row>
    <row r="292" spans="2:32" x14ac:dyDescent="0.25">
      <c r="B292" s="59" t="s">
        <v>720</v>
      </c>
      <c r="C292" s="55">
        <v>8133</v>
      </c>
      <c r="D292" s="55">
        <v>6507912.0700000003</v>
      </c>
      <c r="F292" s="55">
        <v>6205829.29</v>
      </c>
      <c r="H292" s="59" t="s">
        <v>734</v>
      </c>
      <c r="K292" s="55">
        <v>72989.63</v>
      </c>
      <c r="L292" s="55">
        <v>1879.14</v>
      </c>
      <c r="M292" s="55">
        <v>156958.07</v>
      </c>
      <c r="T292" s="59" t="s">
        <v>720</v>
      </c>
      <c r="W292" s="55">
        <v>5981.84</v>
      </c>
      <c r="Z292" s="55">
        <v>287967.94</v>
      </c>
      <c r="AA292" s="55">
        <v>287967.94</v>
      </c>
      <c r="AB292" s="55"/>
      <c r="AC292" s="55"/>
      <c r="AD292" s="55"/>
      <c r="AE292" s="55"/>
      <c r="AF292" s="55"/>
    </row>
    <row r="293" spans="2:32" x14ac:dyDescent="0.25">
      <c r="B293" s="59" t="s">
        <v>722</v>
      </c>
      <c r="C293" s="55">
        <v>9562.69</v>
      </c>
      <c r="D293" s="55">
        <v>3007075.92</v>
      </c>
      <c r="E293" s="55">
        <v>77365.48</v>
      </c>
      <c r="F293" s="55">
        <v>2854201.48</v>
      </c>
      <c r="H293" s="59" t="s">
        <v>736</v>
      </c>
      <c r="K293" s="55">
        <v>44537.49</v>
      </c>
      <c r="T293" s="59" t="s">
        <v>722</v>
      </c>
      <c r="U293" s="55">
        <v>23381.53</v>
      </c>
      <c r="Z293" s="55">
        <v>119930.22</v>
      </c>
      <c r="AA293" s="55"/>
      <c r="AB293" s="55"/>
      <c r="AC293" s="55"/>
      <c r="AD293" s="55"/>
      <c r="AE293" s="55"/>
      <c r="AF293" s="55"/>
    </row>
    <row r="294" spans="2:32" x14ac:dyDescent="0.25">
      <c r="B294" s="59" t="s">
        <v>724</v>
      </c>
      <c r="C294" s="55">
        <v>27643.06</v>
      </c>
      <c r="D294" s="55">
        <v>1036300.36</v>
      </c>
      <c r="E294" s="55">
        <v>14797.84</v>
      </c>
      <c r="F294" s="55">
        <v>838535.53</v>
      </c>
      <c r="H294" s="59" t="s">
        <v>738</v>
      </c>
      <c r="K294" s="55">
        <v>199166.39</v>
      </c>
      <c r="M294" s="55">
        <v>113757.23</v>
      </c>
      <c r="T294" s="59" t="s">
        <v>724</v>
      </c>
      <c r="U294" s="55">
        <v>1103.1500000000001</v>
      </c>
      <c r="W294" s="55">
        <v>833.03</v>
      </c>
      <c r="Z294" s="55">
        <v>185962.62</v>
      </c>
      <c r="AA294" s="55">
        <v>36236.370000000003</v>
      </c>
      <c r="AB294" s="55"/>
      <c r="AC294" s="55"/>
      <c r="AD294" s="55">
        <v>2737.31</v>
      </c>
      <c r="AE294" s="55"/>
      <c r="AF294" s="55"/>
    </row>
    <row r="295" spans="2:32" x14ac:dyDescent="0.25">
      <c r="B295" s="59" t="s">
        <v>726</v>
      </c>
      <c r="C295" s="55">
        <v>29621.11</v>
      </c>
      <c r="D295" s="55">
        <v>4182533.24</v>
      </c>
      <c r="E295" s="55">
        <v>43227.77</v>
      </c>
      <c r="F295" s="55">
        <v>3577717.89</v>
      </c>
      <c r="H295" s="59" t="s">
        <v>740</v>
      </c>
      <c r="K295" s="55">
        <v>61020.92</v>
      </c>
      <c r="M295" s="55">
        <v>120562.17</v>
      </c>
      <c r="T295" s="59" t="s">
        <v>726</v>
      </c>
      <c r="U295" s="55">
        <v>91</v>
      </c>
      <c r="W295" s="55">
        <v>2334.77</v>
      </c>
      <c r="Z295" s="55">
        <v>509530.95</v>
      </c>
      <c r="AA295" s="55">
        <v>117188.46</v>
      </c>
      <c r="AB295" s="55"/>
      <c r="AC295" s="55"/>
      <c r="AD295" s="55">
        <v>1893.76</v>
      </c>
      <c r="AE295" s="55"/>
      <c r="AF295" s="55"/>
    </row>
    <row r="296" spans="2:32" x14ac:dyDescent="0.25">
      <c r="B296" s="59" t="s">
        <v>728</v>
      </c>
      <c r="C296" s="55">
        <v>61344.4</v>
      </c>
      <c r="D296" s="55">
        <v>39720670.960000001</v>
      </c>
      <c r="E296" s="55">
        <v>-147615.01999999999</v>
      </c>
      <c r="F296" s="55">
        <v>34007853.590000004</v>
      </c>
      <c r="H296" s="59" t="s">
        <v>742</v>
      </c>
      <c r="K296" s="55">
        <v>56701.09</v>
      </c>
      <c r="M296" s="55">
        <v>151457.57999999999</v>
      </c>
      <c r="T296" s="59" t="s">
        <v>728</v>
      </c>
      <c r="U296" s="55">
        <v>43252.39</v>
      </c>
      <c r="W296" s="55">
        <v>25262.29</v>
      </c>
      <c r="Z296" s="55">
        <v>5730573.3099999996</v>
      </c>
      <c r="AA296" s="55">
        <v>1152185.95</v>
      </c>
      <c r="AB296" s="55"/>
      <c r="AC296" s="55"/>
      <c r="AD296" s="55">
        <v>83924.65</v>
      </c>
      <c r="AE296" s="55"/>
      <c r="AF296" s="55"/>
    </row>
    <row r="297" spans="2:32" x14ac:dyDescent="0.25">
      <c r="B297" s="59" t="s">
        <v>730</v>
      </c>
      <c r="C297" s="55">
        <v>67088.44</v>
      </c>
      <c r="D297" s="55">
        <v>8172332.3200000003</v>
      </c>
      <c r="E297" s="55">
        <v>-43149.86</v>
      </c>
      <c r="F297" s="55">
        <v>7272937.8300000001</v>
      </c>
      <c r="H297" s="59" t="s">
        <v>744</v>
      </c>
      <c r="K297" s="55">
        <v>63889.04</v>
      </c>
      <c r="M297" s="55">
        <v>138037.19</v>
      </c>
      <c r="T297" s="59" t="s">
        <v>730</v>
      </c>
      <c r="U297" s="55">
        <v>19997.98</v>
      </c>
      <c r="W297" s="55">
        <v>6482.43</v>
      </c>
      <c r="Z297" s="55">
        <v>853693.94</v>
      </c>
      <c r="AA297" s="55">
        <v>299972.3</v>
      </c>
      <c r="AB297" s="55"/>
      <c r="AC297" s="55"/>
      <c r="AD297" s="55">
        <v>10671.56</v>
      </c>
      <c r="AE297" s="55"/>
      <c r="AF297" s="55"/>
    </row>
    <row r="298" spans="2:32" x14ac:dyDescent="0.25">
      <c r="B298" s="59" t="s">
        <v>732</v>
      </c>
      <c r="C298" s="55">
        <v>39661.160000000003</v>
      </c>
      <c r="D298" s="55">
        <v>3371545.95</v>
      </c>
      <c r="E298" s="55">
        <v>16780.259999999998</v>
      </c>
      <c r="F298" s="55">
        <v>2843465.78</v>
      </c>
      <c r="H298" s="59" t="s">
        <v>746</v>
      </c>
      <c r="K298" s="55">
        <v>157808.17000000001</v>
      </c>
      <c r="M298" s="55">
        <v>171816.01</v>
      </c>
      <c r="T298" s="59" t="s">
        <v>732</v>
      </c>
      <c r="U298" s="55">
        <v>965.01</v>
      </c>
      <c r="W298" s="55">
        <v>3949.98</v>
      </c>
      <c r="Z298" s="55">
        <v>443260.56</v>
      </c>
      <c r="AA298" s="55">
        <v>86182.01</v>
      </c>
      <c r="AB298" s="55"/>
      <c r="AC298" s="55"/>
      <c r="AD298" s="55"/>
      <c r="AE298" s="55"/>
      <c r="AF298" s="55"/>
    </row>
    <row r="299" spans="2:32" x14ac:dyDescent="0.25">
      <c r="B299" s="59" t="s">
        <v>734</v>
      </c>
      <c r="C299" s="55">
        <v>50298.07</v>
      </c>
      <c r="D299" s="55">
        <v>3400113.25</v>
      </c>
      <c r="E299" s="55">
        <v>65341.88</v>
      </c>
      <c r="F299" s="55">
        <v>2864056.28</v>
      </c>
      <c r="H299" s="59" t="s">
        <v>1000</v>
      </c>
      <c r="M299" s="55">
        <v>75578.06</v>
      </c>
      <c r="T299" s="59" t="s">
        <v>734</v>
      </c>
      <c r="U299" s="55">
        <v>568.41999999999996</v>
      </c>
      <c r="W299" s="55">
        <v>1809.02</v>
      </c>
      <c r="Z299" s="55">
        <v>428811.16</v>
      </c>
      <c r="AA299" s="55">
        <v>86202.69</v>
      </c>
      <c r="AB299" s="55"/>
      <c r="AC299" s="55"/>
      <c r="AD299" s="55">
        <v>3036.06</v>
      </c>
      <c r="AE299" s="55"/>
      <c r="AF299" s="55"/>
    </row>
    <row r="300" spans="2:32" x14ac:dyDescent="0.25">
      <c r="B300" s="59" t="s">
        <v>736</v>
      </c>
      <c r="D300" s="55">
        <v>873798.23</v>
      </c>
      <c r="F300" s="55">
        <v>753973.88</v>
      </c>
      <c r="H300" s="59" t="s">
        <v>748</v>
      </c>
      <c r="L300" s="55">
        <v>827.17</v>
      </c>
      <c r="M300" s="55">
        <v>529913.36</v>
      </c>
      <c r="T300" s="59" t="s">
        <v>736</v>
      </c>
      <c r="Z300" s="55">
        <v>75286.86</v>
      </c>
      <c r="AA300" s="55"/>
      <c r="AB300" s="55"/>
      <c r="AC300" s="55"/>
      <c r="AD300" s="55"/>
      <c r="AE300" s="55"/>
      <c r="AF300" s="55"/>
    </row>
    <row r="301" spans="2:32" x14ac:dyDescent="0.25">
      <c r="B301" s="59" t="s">
        <v>738</v>
      </c>
      <c r="C301" s="55">
        <v>6133.76</v>
      </c>
      <c r="D301" s="55">
        <v>3794535.39</v>
      </c>
      <c r="E301" s="55">
        <v>49564.82</v>
      </c>
      <c r="F301" s="55">
        <v>3126691.23</v>
      </c>
      <c r="H301" s="59" t="s">
        <v>750</v>
      </c>
      <c r="M301" s="55">
        <v>758575.97</v>
      </c>
      <c r="T301" s="59" t="s">
        <v>738</v>
      </c>
      <c r="U301" s="55">
        <v>25758.61</v>
      </c>
      <c r="W301" s="55">
        <v>2333.19</v>
      </c>
      <c r="Y301" s="55">
        <v>17411</v>
      </c>
      <c r="Z301" s="55">
        <v>417041.21</v>
      </c>
      <c r="AA301" s="55">
        <v>33322.959999999999</v>
      </c>
      <c r="AB301" s="55"/>
      <c r="AC301" s="55"/>
      <c r="AD301" s="55">
        <v>2777.65</v>
      </c>
      <c r="AE301" s="55"/>
      <c r="AF301" s="55"/>
    </row>
    <row r="302" spans="2:32" x14ac:dyDescent="0.25">
      <c r="B302" s="59" t="s">
        <v>740</v>
      </c>
      <c r="C302" s="55">
        <v>8072.08</v>
      </c>
      <c r="D302" s="55">
        <v>2869082.77</v>
      </c>
      <c r="E302" s="55">
        <v>72094.97</v>
      </c>
      <c r="F302" s="55">
        <v>2678016.46</v>
      </c>
      <c r="H302" s="59" t="s">
        <v>752</v>
      </c>
      <c r="K302" s="55">
        <v>427438.52</v>
      </c>
      <c r="L302" s="55">
        <v>19514.78</v>
      </c>
      <c r="M302" s="55">
        <v>8970451.5500000007</v>
      </c>
      <c r="T302" s="59" t="s">
        <v>740</v>
      </c>
      <c r="U302" s="55">
        <v>16935.59</v>
      </c>
      <c r="W302" s="55">
        <v>1228.83</v>
      </c>
      <c r="Z302" s="55">
        <v>103808.89</v>
      </c>
      <c r="AA302" s="55">
        <v>25204.73</v>
      </c>
      <c r="AB302" s="55"/>
      <c r="AC302" s="55"/>
      <c r="AD302" s="55">
        <v>5098.05</v>
      </c>
      <c r="AE302" s="55"/>
      <c r="AF302" s="55"/>
    </row>
    <row r="303" spans="2:32" x14ac:dyDescent="0.25">
      <c r="B303" s="59" t="s">
        <v>742</v>
      </c>
      <c r="C303" s="55">
        <v>44739.16</v>
      </c>
      <c r="D303" s="55">
        <v>4187570.64</v>
      </c>
      <c r="E303" s="55">
        <v>547.66999999999996</v>
      </c>
      <c r="F303" s="55">
        <v>3453581.6</v>
      </c>
      <c r="H303" s="59" t="s">
        <v>754</v>
      </c>
      <c r="M303" s="55">
        <v>1575546.45</v>
      </c>
      <c r="T303" s="59" t="s">
        <v>742</v>
      </c>
      <c r="U303" s="55">
        <v>3832.48</v>
      </c>
      <c r="W303" s="55">
        <v>3326.46</v>
      </c>
      <c r="Z303" s="55">
        <v>668846.57999999996</v>
      </c>
      <c r="AA303" s="55">
        <v>140593.41</v>
      </c>
      <c r="AB303" s="55"/>
      <c r="AC303" s="55"/>
      <c r="AD303" s="55">
        <v>3157.56</v>
      </c>
      <c r="AE303" s="55"/>
      <c r="AF303" s="55"/>
    </row>
    <row r="304" spans="2:32" x14ac:dyDescent="0.25">
      <c r="B304" s="59" t="s">
        <v>744</v>
      </c>
      <c r="C304" s="55">
        <v>145627.31</v>
      </c>
      <c r="D304" s="55">
        <v>3722197.19</v>
      </c>
      <c r="E304" s="55">
        <v>70653.91</v>
      </c>
      <c r="F304" s="55">
        <v>3011478.4</v>
      </c>
      <c r="H304" s="59" t="s">
        <v>756</v>
      </c>
      <c r="J304" s="55">
        <v>40625.69</v>
      </c>
      <c r="L304" s="55">
        <v>675.99</v>
      </c>
      <c r="M304" s="55">
        <v>1863164.08</v>
      </c>
      <c r="T304" s="59" t="s">
        <v>744</v>
      </c>
      <c r="U304" s="55">
        <v>18206.87</v>
      </c>
      <c r="W304" s="55">
        <v>2055.9699999999998</v>
      </c>
      <c r="Z304" s="55">
        <v>514341.91</v>
      </c>
      <c r="AA304" s="55">
        <v>41055.93</v>
      </c>
      <c r="AB304" s="55"/>
      <c r="AC304" s="55"/>
      <c r="AD304" s="55">
        <v>6064.51</v>
      </c>
      <c r="AE304" s="55"/>
      <c r="AF304" s="55"/>
    </row>
    <row r="305" spans="2:32" x14ac:dyDescent="0.25">
      <c r="B305" s="59" t="s">
        <v>746</v>
      </c>
      <c r="D305" s="55">
        <v>3566133.14</v>
      </c>
      <c r="E305" s="55">
        <v>152972.35</v>
      </c>
      <c r="F305" s="55">
        <v>3304985.25</v>
      </c>
      <c r="H305" s="59" t="s">
        <v>758</v>
      </c>
      <c r="L305" s="55">
        <v>31898.99</v>
      </c>
      <c r="M305" s="55">
        <v>522486.19</v>
      </c>
      <c r="T305" s="59" t="s">
        <v>746</v>
      </c>
      <c r="U305" s="55">
        <v>18843.66</v>
      </c>
      <c r="Z305" s="55">
        <v>84496.06</v>
      </c>
      <c r="AA305" s="55"/>
      <c r="AB305" s="55"/>
      <c r="AC305" s="55"/>
      <c r="AD305" s="55"/>
      <c r="AE305" s="55"/>
      <c r="AF305" s="55"/>
    </row>
    <row r="306" spans="2:32" x14ac:dyDescent="0.25">
      <c r="B306" s="59" t="s">
        <v>1000</v>
      </c>
      <c r="D306" s="55">
        <v>1780573.01</v>
      </c>
      <c r="E306" s="55">
        <v>27685.31</v>
      </c>
      <c r="F306" s="55">
        <v>1189236.54</v>
      </c>
      <c r="H306" s="59" t="s">
        <v>760</v>
      </c>
      <c r="L306" s="55">
        <v>1320.87</v>
      </c>
      <c r="M306" s="55">
        <v>3041592.55</v>
      </c>
      <c r="T306" s="59" t="s">
        <v>1000</v>
      </c>
      <c r="W306" s="55">
        <v>1222.94</v>
      </c>
      <c r="Z306" s="55">
        <v>495854.22</v>
      </c>
      <c r="AA306" s="55">
        <v>46669.81</v>
      </c>
      <c r="AB306" s="55"/>
      <c r="AC306" s="55"/>
      <c r="AD306" s="55"/>
      <c r="AE306" s="55"/>
      <c r="AF306" s="55"/>
    </row>
    <row r="307" spans="2:32" x14ac:dyDescent="0.25">
      <c r="B307" s="59" t="s">
        <v>748</v>
      </c>
      <c r="C307" s="55">
        <v>235870.27</v>
      </c>
      <c r="D307" s="55">
        <v>8890904.4000000004</v>
      </c>
      <c r="E307" s="55">
        <v>-8641.57</v>
      </c>
      <c r="F307" s="55">
        <v>7240709.4199999999</v>
      </c>
      <c r="H307" s="59" t="s">
        <v>762</v>
      </c>
      <c r="M307" s="55">
        <v>5216708.95</v>
      </c>
      <c r="T307" s="59" t="s">
        <v>748</v>
      </c>
      <c r="U307" s="55">
        <v>11144.12</v>
      </c>
      <c r="W307" s="55">
        <v>9402.93</v>
      </c>
      <c r="Y307" s="55">
        <v>6181.23</v>
      </c>
      <c r="Z307" s="55">
        <v>1515365.3</v>
      </c>
      <c r="AA307" s="55">
        <v>485447.22</v>
      </c>
      <c r="AB307" s="55"/>
      <c r="AC307" s="55"/>
      <c r="AD307" s="55">
        <v>32560.66</v>
      </c>
      <c r="AE307" s="55"/>
      <c r="AF307" s="55"/>
    </row>
    <row r="308" spans="2:32" x14ac:dyDescent="0.25">
      <c r="B308" s="59" t="s">
        <v>750</v>
      </c>
      <c r="C308" s="55">
        <v>1333923.23</v>
      </c>
      <c r="D308" s="55">
        <v>21347056.120000001</v>
      </c>
      <c r="E308" s="55">
        <v>5658.93</v>
      </c>
      <c r="F308" s="55">
        <v>16893760.73</v>
      </c>
      <c r="H308" s="59" t="s">
        <v>764</v>
      </c>
      <c r="J308" s="55">
        <v>303832.09999999998</v>
      </c>
      <c r="M308" s="55">
        <v>2699261.69</v>
      </c>
      <c r="T308" s="59" t="s">
        <v>750</v>
      </c>
      <c r="U308" s="55">
        <v>19883.53</v>
      </c>
      <c r="W308" s="55">
        <v>14266.49</v>
      </c>
      <c r="Y308" s="55">
        <v>12585.12</v>
      </c>
      <c r="Z308" s="55">
        <v>3084234.48</v>
      </c>
      <c r="AA308" s="55">
        <v>679842.97</v>
      </c>
      <c r="AB308" s="55"/>
      <c r="AC308" s="55"/>
      <c r="AD308" s="55">
        <v>38924.050000000003</v>
      </c>
      <c r="AE308" s="55"/>
      <c r="AF308" s="55"/>
    </row>
    <row r="309" spans="2:32" x14ac:dyDescent="0.25">
      <c r="B309" s="59" t="s">
        <v>752</v>
      </c>
      <c r="C309" s="55">
        <v>5331690.04</v>
      </c>
      <c r="D309" s="55">
        <v>275695603.16000003</v>
      </c>
      <c r="E309" s="55">
        <v>-680867.8</v>
      </c>
      <c r="F309" s="55">
        <v>214941618.22</v>
      </c>
      <c r="H309" s="59" t="s">
        <v>766</v>
      </c>
      <c r="M309" s="55">
        <v>630077.66</v>
      </c>
      <c r="T309" s="59" t="s">
        <v>752</v>
      </c>
      <c r="U309" s="55">
        <v>50684.35</v>
      </c>
      <c r="Y309" s="55">
        <v>181607.23</v>
      </c>
      <c r="Z309" s="55">
        <v>59517622.380000003</v>
      </c>
      <c r="AA309" s="55">
        <v>9034421.3900000006</v>
      </c>
      <c r="AB309" s="55"/>
      <c r="AC309" s="55"/>
      <c r="AD309" s="55">
        <v>566213.61</v>
      </c>
      <c r="AE309" s="55"/>
      <c r="AF309" s="55"/>
    </row>
    <row r="310" spans="2:32" x14ac:dyDescent="0.25">
      <c r="B310" s="59" t="s">
        <v>754</v>
      </c>
      <c r="C310" s="55">
        <v>1114748.55</v>
      </c>
      <c r="D310" s="55">
        <v>50530092.189999998</v>
      </c>
      <c r="E310" s="55">
        <v>-478197.42</v>
      </c>
      <c r="F310" s="55">
        <v>43036138.789999999</v>
      </c>
      <c r="H310" s="59" t="s">
        <v>768</v>
      </c>
      <c r="K310" s="55">
        <v>570762.76</v>
      </c>
      <c r="L310" s="55">
        <v>14245.35</v>
      </c>
      <c r="M310" s="55">
        <v>1252822.82</v>
      </c>
      <c r="T310" s="59" t="s">
        <v>754</v>
      </c>
      <c r="U310" s="55">
        <v>29308.07</v>
      </c>
      <c r="W310" s="55">
        <v>39861.339999999997</v>
      </c>
      <c r="Y310" s="55">
        <v>34445.42</v>
      </c>
      <c r="Z310" s="55">
        <v>6646145.29</v>
      </c>
      <c r="AA310" s="55">
        <v>1806255.62</v>
      </c>
      <c r="AB310" s="55"/>
      <c r="AC310" s="55"/>
      <c r="AD310" s="55">
        <v>178318.84</v>
      </c>
      <c r="AE310" s="55"/>
      <c r="AF310" s="55"/>
    </row>
    <row r="311" spans="2:32" x14ac:dyDescent="0.25">
      <c r="B311" s="59" t="s">
        <v>756</v>
      </c>
      <c r="C311" s="55">
        <v>1502949.03</v>
      </c>
      <c r="D311" s="55">
        <v>57634469.030000001</v>
      </c>
      <c r="E311" s="55">
        <v>-196252.87</v>
      </c>
      <c r="F311" s="55">
        <v>48530371.920000002</v>
      </c>
      <c r="H311" s="59" t="s">
        <v>770</v>
      </c>
      <c r="M311" s="55">
        <v>827705.04</v>
      </c>
      <c r="T311" s="59" t="s">
        <v>756</v>
      </c>
      <c r="U311" s="55">
        <v>414.65</v>
      </c>
      <c r="W311" s="55">
        <v>39495.089999999997</v>
      </c>
      <c r="Y311" s="55">
        <v>37818.480000000003</v>
      </c>
      <c r="Z311" s="55">
        <v>8880718.2899999991</v>
      </c>
      <c r="AA311" s="55">
        <v>1884231.93</v>
      </c>
      <c r="AB311" s="55"/>
      <c r="AC311" s="55"/>
      <c r="AD311" s="55">
        <v>135275.28</v>
      </c>
      <c r="AE311" s="55"/>
      <c r="AF311" s="55"/>
    </row>
    <row r="312" spans="2:32" x14ac:dyDescent="0.25">
      <c r="B312" s="59" t="s">
        <v>758</v>
      </c>
      <c r="C312" s="55">
        <v>424546.17</v>
      </c>
      <c r="D312" s="55">
        <v>14846999.220000001</v>
      </c>
      <c r="E312" s="55">
        <v>-132843.84</v>
      </c>
      <c r="F312" s="55">
        <v>12411012.939999999</v>
      </c>
      <c r="H312" s="59" t="s">
        <v>772</v>
      </c>
      <c r="M312" s="55">
        <v>2391049.79</v>
      </c>
      <c r="T312" s="59" t="s">
        <v>758</v>
      </c>
      <c r="U312" s="55">
        <v>287.83999999999997</v>
      </c>
      <c r="W312" s="55">
        <v>10924</v>
      </c>
      <c r="Z312" s="55">
        <v>2371495.73</v>
      </c>
      <c r="AA312" s="55">
        <v>628019.06999999995</v>
      </c>
      <c r="AB312" s="55"/>
      <c r="AC312" s="55"/>
      <c r="AD312" s="55">
        <v>16099.12</v>
      </c>
      <c r="AE312" s="55"/>
      <c r="AF312" s="55"/>
    </row>
    <row r="313" spans="2:32" x14ac:dyDescent="0.25">
      <c r="B313" s="59" t="s">
        <v>760</v>
      </c>
      <c r="C313" s="55">
        <v>717820.6</v>
      </c>
      <c r="D313" s="55">
        <v>58480041.530000001</v>
      </c>
      <c r="E313" s="55">
        <v>-496143.89</v>
      </c>
      <c r="F313" s="55">
        <v>47615114.600000001</v>
      </c>
      <c r="H313" s="59" t="s">
        <v>774</v>
      </c>
      <c r="K313" s="55">
        <v>17994.849999999999</v>
      </c>
      <c r="L313" s="55">
        <v>36592.35</v>
      </c>
      <c r="M313" s="55">
        <v>2300113.62</v>
      </c>
      <c r="T313" s="59" t="s">
        <v>760</v>
      </c>
      <c r="U313" s="55">
        <v>9547.75</v>
      </c>
      <c r="W313" s="55">
        <v>65569.95</v>
      </c>
      <c r="Y313" s="55">
        <v>37734.61</v>
      </c>
      <c r="Z313" s="55">
        <v>10681570.65</v>
      </c>
      <c r="AA313" s="55">
        <v>3261165.03</v>
      </c>
      <c r="AB313" s="55"/>
      <c r="AC313" s="55"/>
      <c r="AD313" s="55">
        <v>201453.71</v>
      </c>
      <c r="AE313" s="55"/>
      <c r="AF313" s="55"/>
    </row>
    <row r="314" spans="2:32" x14ac:dyDescent="0.25">
      <c r="B314" s="59" t="s">
        <v>762</v>
      </c>
      <c r="C314" s="55">
        <v>467177.97</v>
      </c>
      <c r="D314" s="55">
        <v>111535905.63</v>
      </c>
      <c r="E314" s="55">
        <v>140973.63</v>
      </c>
      <c r="F314" s="55">
        <v>88419918.200000003</v>
      </c>
      <c r="H314" s="59" t="s">
        <v>776</v>
      </c>
      <c r="M314" s="55">
        <v>514754.6</v>
      </c>
      <c r="T314" s="59" t="s">
        <v>762</v>
      </c>
      <c r="U314" s="55">
        <v>47891</v>
      </c>
      <c r="W314" s="55">
        <v>94635.59</v>
      </c>
      <c r="Y314" s="55">
        <v>100523.98</v>
      </c>
      <c r="Z314" s="55">
        <v>22700945.030000001</v>
      </c>
      <c r="AA314" s="55">
        <v>4769850.91</v>
      </c>
      <c r="AB314" s="55"/>
      <c r="AC314" s="55"/>
      <c r="AD314" s="55">
        <v>163357.82</v>
      </c>
      <c r="AE314" s="55"/>
      <c r="AF314" s="55"/>
    </row>
    <row r="315" spans="2:32" x14ac:dyDescent="0.25">
      <c r="B315" s="59" t="s">
        <v>764</v>
      </c>
      <c r="C315" s="55">
        <v>841480.78</v>
      </c>
      <c r="D315" s="55">
        <v>74294526.390000001</v>
      </c>
      <c r="E315" s="55">
        <v>-13860.6</v>
      </c>
      <c r="F315" s="55">
        <v>58648405.140000001</v>
      </c>
      <c r="T315" s="59" t="s">
        <v>764</v>
      </c>
      <c r="U315" s="55">
        <v>39448.949999999997</v>
      </c>
      <c r="W315" s="55">
        <v>38012.61</v>
      </c>
      <c r="Y315" s="55">
        <v>118439.99</v>
      </c>
      <c r="Z315" s="55">
        <v>14995940.65</v>
      </c>
      <c r="AA315" s="55">
        <v>2400893.12</v>
      </c>
      <c r="AB315" s="55"/>
      <c r="AC315" s="55"/>
      <c r="AD315" s="55">
        <v>234767.61</v>
      </c>
      <c r="AE315" s="55"/>
      <c r="AF315" s="55"/>
    </row>
    <row r="316" spans="2:32" x14ac:dyDescent="0.25">
      <c r="B316" s="59" t="s">
        <v>766</v>
      </c>
      <c r="C316" s="55">
        <v>132782.34</v>
      </c>
      <c r="D316" s="55">
        <v>17475416.93</v>
      </c>
      <c r="E316" s="55">
        <v>-43851.37</v>
      </c>
      <c r="F316" s="55">
        <v>14156055.66</v>
      </c>
      <c r="T316" s="59" t="s">
        <v>766</v>
      </c>
      <c r="U316" s="55">
        <v>1739.37</v>
      </c>
      <c r="W316" s="55">
        <v>9986.9599999999991</v>
      </c>
      <c r="Y316" s="55">
        <v>11160.4</v>
      </c>
      <c r="Z316" s="55">
        <v>3340325.91</v>
      </c>
      <c r="AA316" s="55">
        <v>629682.57999999996</v>
      </c>
      <c r="AB316" s="55"/>
      <c r="AC316" s="55"/>
      <c r="AD316" s="55">
        <v>32520.12</v>
      </c>
      <c r="AE316" s="55"/>
      <c r="AF316" s="55"/>
    </row>
    <row r="317" spans="2:32" x14ac:dyDescent="0.25">
      <c r="B317" s="59" t="s">
        <v>768</v>
      </c>
      <c r="C317" s="55">
        <v>1229326.82</v>
      </c>
      <c r="D317" s="55">
        <v>30734401.780000001</v>
      </c>
      <c r="E317" s="55">
        <v>146910.25</v>
      </c>
      <c r="F317" s="55">
        <v>20653648.949999999</v>
      </c>
      <c r="T317" s="59" t="s">
        <v>768</v>
      </c>
      <c r="U317" s="55">
        <v>3869.01</v>
      </c>
      <c r="W317" s="55">
        <v>19842.43</v>
      </c>
      <c r="Y317" s="55">
        <v>73562.509999999995</v>
      </c>
      <c r="Z317" s="55">
        <v>9305927.6099999994</v>
      </c>
      <c r="AA317" s="55">
        <v>1016355.7</v>
      </c>
      <c r="AB317" s="55"/>
      <c r="AC317" s="55"/>
      <c r="AD317" s="55">
        <v>65845.429999999993</v>
      </c>
      <c r="AE317" s="55"/>
      <c r="AF317" s="55"/>
    </row>
    <row r="318" spans="2:32" x14ac:dyDescent="0.25">
      <c r="B318" s="59" t="s">
        <v>770</v>
      </c>
      <c r="C318" s="55">
        <v>162923.23000000001</v>
      </c>
      <c r="D318" s="55">
        <v>18437783.91</v>
      </c>
      <c r="E318" s="55">
        <v>52009.05</v>
      </c>
      <c r="F318" s="55">
        <v>16024710.470000001</v>
      </c>
      <c r="T318" s="59" t="s">
        <v>770</v>
      </c>
      <c r="U318" s="55">
        <v>18505.04</v>
      </c>
      <c r="W318" s="55">
        <v>13547.95</v>
      </c>
      <c r="Y318" s="55">
        <v>13405.75</v>
      </c>
      <c r="Z318" s="55">
        <v>2222454.5099999998</v>
      </c>
      <c r="AA318" s="55">
        <v>694244.66</v>
      </c>
      <c r="AB318" s="55"/>
      <c r="AC318" s="55"/>
      <c r="AD318" s="55">
        <v>49398.34</v>
      </c>
      <c r="AE318" s="55"/>
      <c r="AF318" s="55"/>
    </row>
    <row r="319" spans="2:32" x14ac:dyDescent="0.25">
      <c r="B319" s="59" t="s">
        <v>772</v>
      </c>
      <c r="C319" s="55">
        <v>255149.65</v>
      </c>
      <c r="D319" s="55">
        <v>58982619.130000003</v>
      </c>
      <c r="E319" s="55">
        <v>-170930.12</v>
      </c>
      <c r="F319" s="55">
        <v>41415174.670000002</v>
      </c>
      <c r="T319" s="59" t="s">
        <v>772</v>
      </c>
      <c r="U319" s="55">
        <v>11826.08</v>
      </c>
      <c r="W319" s="55">
        <v>46525.22</v>
      </c>
      <c r="Y319" s="55">
        <v>3180964.02</v>
      </c>
      <c r="Z319" s="55">
        <v>14274641.710000001</v>
      </c>
      <c r="AA319" s="55">
        <v>2342751.16</v>
      </c>
      <c r="AB319" s="55"/>
      <c r="AC319" s="55"/>
      <c r="AD319" s="55">
        <v>117400.96000000001</v>
      </c>
      <c r="AE319" s="55"/>
      <c r="AF319" s="55">
        <v>43476.49</v>
      </c>
    </row>
    <row r="320" spans="2:32" x14ac:dyDescent="0.25">
      <c r="B320" s="59" t="s">
        <v>774</v>
      </c>
      <c r="C320" s="55">
        <v>429712</v>
      </c>
      <c r="D320" s="55">
        <v>79089130.109999999</v>
      </c>
      <c r="E320" s="55">
        <v>-560971.26</v>
      </c>
      <c r="F320" s="55">
        <v>68888640.140000001</v>
      </c>
      <c r="T320" s="59" t="s">
        <v>774</v>
      </c>
      <c r="U320" s="55">
        <v>52157.26</v>
      </c>
      <c r="W320" s="55">
        <v>52250.45</v>
      </c>
      <c r="Y320" s="55">
        <v>54498.58</v>
      </c>
      <c r="Z320" s="55">
        <v>10105551.09</v>
      </c>
      <c r="AA320" s="55">
        <v>2547294.48</v>
      </c>
      <c r="AB320" s="55"/>
      <c r="AC320" s="55"/>
      <c r="AD320" s="55">
        <v>209382.69</v>
      </c>
      <c r="AE320" s="55"/>
      <c r="AF320" s="55"/>
    </row>
    <row r="321" spans="2:32" x14ac:dyDescent="0.25">
      <c r="B321" s="59" t="s">
        <v>776</v>
      </c>
      <c r="C321" s="55">
        <v>703824.24</v>
      </c>
      <c r="D321" s="55">
        <v>17988840.649999999</v>
      </c>
      <c r="E321" s="55">
        <v>-39606.57</v>
      </c>
      <c r="F321" s="55">
        <v>9851622.0099999998</v>
      </c>
      <c r="T321" s="59" t="s">
        <v>776</v>
      </c>
      <c r="U321" s="55">
        <v>2293.25</v>
      </c>
      <c r="W321" s="55">
        <v>12431.6</v>
      </c>
      <c r="Y321" s="55">
        <v>3958502</v>
      </c>
      <c r="Z321" s="55">
        <v>3996174.94</v>
      </c>
      <c r="AA321" s="55">
        <v>514578.68</v>
      </c>
      <c r="AB321" s="55"/>
      <c r="AC321" s="55"/>
      <c r="AD321" s="55">
        <v>25057.64</v>
      </c>
      <c r="AE321" s="55"/>
      <c r="AF321" s="55"/>
    </row>
    <row r="322" spans="2:32" x14ac:dyDescent="0.25">
      <c r="B322" s="59" t="s">
        <v>778</v>
      </c>
      <c r="D322" s="55">
        <v>1075882.26</v>
      </c>
      <c r="F322" s="55">
        <v>1075882.26</v>
      </c>
    </row>
  </sheetData>
  <phoneticPr fontId="22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6AA34-5EF3-4C29-8872-FB5FC6144E2B}">
  <sheetPr>
    <tabColor theme="5" tint="0.79998168889431442"/>
  </sheetPr>
  <dimension ref="A1:I338"/>
  <sheetViews>
    <sheetView workbookViewId="0">
      <selection activeCell="C7" sqref="C7"/>
    </sheetView>
  </sheetViews>
  <sheetFormatPr defaultColWidth="8.85546875" defaultRowHeight="15" x14ac:dyDescent="0.25"/>
  <cols>
    <col min="1" max="1" width="7.140625" style="66" customWidth="1"/>
    <col min="2" max="2" width="20.7109375" style="66" bestFit="1" customWidth="1"/>
    <col min="3" max="3" width="13.140625" style="66" customWidth="1"/>
    <col min="4" max="4" width="13.28515625" style="66" customWidth="1"/>
    <col min="5" max="5" width="12.140625" style="66" customWidth="1"/>
    <col min="6" max="6" width="13.28515625" style="66" bestFit="1" customWidth="1"/>
    <col min="7" max="7" width="10.140625" style="66" bestFit="1" customWidth="1"/>
    <col min="8" max="16384" width="8.85546875" style="66"/>
  </cols>
  <sheetData>
    <row r="1" spans="1:8" x14ac:dyDescent="0.25">
      <c r="A1" s="103" t="s">
        <v>1148</v>
      </c>
      <c r="B1" s="103"/>
      <c r="C1" s="103"/>
      <c r="D1" s="103"/>
      <c r="E1" s="103"/>
    </row>
    <row r="2" spans="1:8" ht="30" customHeight="1" x14ac:dyDescent="0.25">
      <c r="A2" s="104" t="s">
        <v>1149</v>
      </c>
      <c r="B2" s="104"/>
      <c r="C2" s="104"/>
      <c r="D2" s="104"/>
      <c r="E2" s="104"/>
    </row>
    <row r="3" spans="1:8" x14ac:dyDescent="0.25">
      <c r="A3" s="67" t="s">
        <v>1150</v>
      </c>
      <c r="B3" s="67"/>
      <c r="C3" s="67"/>
      <c r="D3" s="67"/>
      <c r="E3" s="67"/>
    </row>
    <row r="4" spans="1:8" x14ac:dyDescent="0.25">
      <c r="A4" s="68" t="s">
        <v>1151</v>
      </c>
      <c r="B4" s="69"/>
      <c r="C4" s="69"/>
      <c r="D4" s="69"/>
      <c r="E4" s="69"/>
    </row>
    <row r="5" spans="1:8" ht="15.75" thickBot="1" x14ac:dyDescent="0.3"/>
    <row r="6" spans="1:8" ht="30.75" thickBot="1" x14ac:dyDescent="0.3">
      <c r="A6" s="70" t="s">
        <v>151</v>
      </c>
      <c r="B6" s="71" t="s">
        <v>152</v>
      </c>
      <c r="C6" s="72" t="s">
        <v>1152</v>
      </c>
      <c r="D6" s="72" t="s">
        <v>1153</v>
      </c>
      <c r="E6" s="73" t="s">
        <v>1154</v>
      </c>
    </row>
    <row r="7" spans="1:8" x14ac:dyDescent="0.25">
      <c r="A7" s="84" t="s">
        <v>147</v>
      </c>
      <c r="B7" s="74" t="s">
        <v>781</v>
      </c>
      <c r="C7" s="75">
        <f>SUM(C8:C396)</f>
        <v>1074282.1699999997</v>
      </c>
      <c r="D7" s="75">
        <f>SUM(D8:D396)</f>
        <v>1061546.49</v>
      </c>
      <c r="E7" s="75">
        <f>SUM(E8:E500)</f>
        <v>12735.68</v>
      </c>
      <c r="F7" s="75"/>
      <c r="G7" s="76"/>
    </row>
    <row r="8" spans="1:8" x14ac:dyDescent="0.25">
      <c r="A8" s="83" t="s">
        <v>291</v>
      </c>
      <c r="B8" s="77" t="s">
        <v>782</v>
      </c>
      <c r="C8" s="78">
        <f t="shared" ref="C8:C71" si="0">SUM(D8:E8)</f>
        <v>3178.5</v>
      </c>
      <c r="D8" s="78">
        <v>3113.84</v>
      </c>
      <c r="E8" s="78">
        <v>64.66</v>
      </c>
      <c r="G8" s="79"/>
    </row>
    <row r="9" spans="1:8" x14ac:dyDescent="0.25">
      <c r="A9" s="83" t="s">
        <v>439</v>
      </c>
      <c r="B9" s="77" t="s">
        <v>783</v>
      </c>
      <c r="C9" s="78">
        <f t="shared" si="0"/>
        <v>619.00000000000011</v>
      </c>
      <c r="D9" s="78">
        <v>615.56000000000006</v>
      </c>
      <c r="E9" s="78">
        <v>3.44</v>
      </c>
      <c r="G9" s="79"/>
    </row>
    <row r="10" spans="1:8" x14ac:dyDescent="0.25">
      <c r="A10" s="83" t="s">
        <v>461</v>
      </c>
      <c r="B10" s="77" t="s">
        <v>784</v>
      </c>
      <c r="C10" s="78">
        <f t="shared" si="0"/>
        <v>97.32</v>
      </c>
      <c r="D10" s="78">
        <v>97.32</v>
      </c>
      <c r="E10" s="78">
        <v>0</v>
      </c>
      <c r="G10" s="79"/>
    </row>
    <row r="11" spans="1:8" x14ac:dyDescent="0.25">
      <c r="A11" s="83" t="s">
        <v>569</v>
      </c>
      <c r="B11" s="77" t="s">
        <v>785</v>
      </c>
      <c r="C11" s="78">
        <f t="shared" si="0"/>
        <v>2540.7200000000003</v>
      </c>
      <c r="D11" s="78">
        <v>2498.7200000000003</v>
      </c>
      <c r="E11" s="78">
        <v>42</v>
      </c>
      <c r="G11" s="79"/>
      <c r="H11" s="77"/>
    </row>
    <row r="12" spans="1:8" x14ac:dyDescent="0.25">
      <c r="A12" s="83" t="s">
        <v>593</v>
      </c>
      <c r="B12" s="77" t="s">
        <v>786</v>
      </c>
      <c r="C12" s="78">
        <f t="shared" si="0"/>
        <v>5382.9699999999993</v>
      </c>
      <c r="D12" s="78">
        <v>5329.19</v>
      </c>
      <c r="E12" s="78">
        <v>53.78</v>
      </c>
      <c r="G12" s="79"/>
      <c r="H12" s="77"/>
    </row>
    <row r="13" spans="1:8" x14ac:dyDescent="0.25">
      <c r="A13" s="83" t="s">
        <v>165</v>
      </c>
      <c r="B13" s="77" t="s">
        <v>787</v>
      </c>
      <c r="C13" s="78">
        <f t="shared" si="0"/>
        <v>609.47</v>
      </c>
      <c r="D13" s="78">
        <v>606.03</v>
      </c>
      <c r="E13" s="78">
        <v>3.44</v>
      </c>
      <c r="G13" s="79"/>
      <c r="H13" s="77"/>
    </row>
    <row r="14" spans="1:8" x14ac:dyDescent="0.25">
      <c r="A14" s="83" t="s">
        <v>355</v>
      </c>
      <c r="B14" s="77" t="s">
        <v>788</v>
      </c>
      <c r="C14" s="78">
        <f t="shared" si="0"/>
        <v>17010.439999999999</v>
      </c>
      <c r="D14" s="78">
        <v>16810.439999999999</v>
      </c>
      <c r="E14" s="78">
        <v>200</v>
      </c>
      <c r="G14" s="79"/>
      <c r="H14" s="77"/>
    </row>
    <row r="15" spans="1:8" x14ac:dyDescent="0.25">
      <c r="A15" s="83" t="s">
        <v>387</v>
      </c>
      <c r="B15" s="77" t="s">
        <v>789</v>
      </c>
      <c r="C15" s="78">
        <f t="shared" si="0"/>
        <v>3605.83</v>
      </c>
      <c r="D15" s="78">
        <v>3574.94</v>
      </c>
      <c r="E15" s="78">
        <v>30.89</v>
      </c>
      <c r="G15" s="79"/>
      <c r="H15" s="77"/>
    </row>
    <row r="16" spans="1:8" x14ac:dyDescent="0.25">
      <c r="A16" s="83" t="s">
        <v>790</v>
      </c>
      <c r="B16" s="77" t="s">
        <v>791</v>
      </c>
      <c r="C16" s="78">
        <f t="shared" si="0"/>
        <v>403.78999999999996</v>
      </c>
      <c r="D16" s="78">
        <v>403.78999999999996</v>
      </c>
      <c r="E16" s="78">
        <v>0</v>
      </c>
      <c r="G16" s="79"/>
      <c r="H16" s="77"/>
    </row>
    <row r="17" spans="1:8" x14ac:dyDescent="0.25">
      <c r="A17" s="83" t="s">
        <v>219</v>
      </c>
      <c r="B17" s="77" t="s">
        <v>792</v>
      </c>
      <c r="C17" s="78">
        <f t="shared" si="0"/>
        <v>11776.97</v>
      </c>
      <c r="D17" s="78">
        <v>11677.75</v>
      </c>
      <c r="E17" s="78">
        <v>99.22</v>
      </c>
      <c r="G17" s="79"/>
      <c r="H17" s="77"/>
    </row>
    <row r="18" spans="1:8" x14ac:dyDescent="0.25">
      <c r="A18" s="83" t="s">
        <v>349</v>
      </c>
      <c r="B18" s="77" t="s">
        <v>793</v>
      </c>
      <c r="C18" s="78">
        <f t="shared" si="0"/>
        <v>19090.340000000004</v>
      </c>
      <c r="D18" s="78">
        <v>18952.010000000002</v>
      </c>
      <c r="E18" s="78">
        <v>138.33000000000001</v>
      </c>
      <c r="G18" s="79"/>
      <c r="H18" s="77"/>
    </row>
    <row r="19" spans="1:8" x14ac:dyDescent="0.25">
      <c r="A19" s="83" t="s">
        <v>706</v>
      </c>
      <c r="B19" s="77" t="s">
        <v>794</v>
      </c>
      <c r="C19" s="78">
        <f t="shared" si="0"/>
        <v>11382.29</v>
      </c>
      <c r="D19" s="78">
        <v>11259.730000000001</v>
      </c>
      <c r="E19" s="78">
        <v>122.56</v>
      </c>
      <c r="G19" s="79"/>
      <c r="H19" s="77"/>
    </row>
    <row r="20" spans="1:8" x14ac:dyDescent="0.25">
      <c r="A20" s="83" t="s">
        <v>155</v>
      </c>
      <c r="B20" s="77" t="s">
        <v>795</v>
      </c>
      <c r="C20" s="78">
        <f t="shared" si="0"/>
        <v>11.4</v>
      </c>
      <c r="D20" s="78">
        <v>11.4</v>
      </c>
      <c r="E20" s="78">
        <v>0</v>
      </c>
      <c r="G20" s="79"/>
      <c r="H20" s="77"/>
    </row>
    <row r="21" spans="1:8" x14ac:dyDescent="0.25">
      <c r="A21" s="83" t="s">
        <v>543</v>
      </c>
      <c r="B21" s="77" t="s">
        <v>796</v>
      </c>
      <c r="C21" s="78">
        <f t="shared" si="0"/>
        <v>20362.179999999997</v>
      </c>
      <c r="D21" s="78">
        <v>20164.179999999997</v>
      </c>
      <c r="E21" s="78">
        <v>198</v>
      </c>
      <c r="G21" s="79"/>
      <c r="H21" s="77"/>
    </row>
    <row r="22" spans="1:8" x14ac:dyDescent="0.25">
      <c r="A22" s="83" t="s">
        <v>413</v>
      </c>
      <c r="B22" s="77" t="s">
        <v>797</v>
      </c>
      <c r="C22" s="78">
        <f t="shared" si="0"/>
        <v>112.70000000000002</v>
      </c>
      <c r="D22" s="78">
        <v>112.70000000000002</v>
      </c>
      <c r="E22" s="78">
        <v>0</v>
      </c>
      <c r="G22" s="79"/>
      <c r="H22" s="77"/>
    </row>
    <row r="23" spans="1:8" x14ac:dyDescent="0.25">
      <c r="A23" s="83" t="s">
        <v>710</v>
      </c>
      <c r="B23" s="77" t="s">
        <v>798</v>
      </c>
      <c r="C23" s="78">
        <f t="shared" si="0"/>
        <v>2124.7800000000002</v>
      </c>
      <c r="D23" s="78">
        <v>2094.67</v>
      </c>
      <c r="E23" s="78">
        <v>30.11</v>
      </c>
      <c r="G23" s="79"/>
      <c r="H23" s="77"/>
    </row>
    <row r="24" spans="1:8" x14ac:dyDescent="0.25">
      <c r="A24" s="83" t="s">
        <v>443</v>
      </c>
      <c r="B24" s="77" t="s">
        <v>799</v>
      </c>
      <c r="C24" s="78">
        <f t="shared" si="0"/>
        <v>88.350000000000009</v>
      </c>
      <c r="D24" s="78">
        <v>85.68</v>
      </c>
      <c r="E24" s="78">
        <v>2.67</v>
      </c>
      <c r="G24" s="79"/>
      <c r="H24" s="77"/>
    </row>
    <row r="25" spans="1:8" x14ac:dyDescent="0.25">
      <c r="A25" s="83" t="s">
        <v>385</v>
      </c>
      <c r="B25" s="77" t="s">
        <v>800</v>
      </c>
      <c r="C25" s="78">
        <f t="shared" si="0"/>
        <v>4636.26</v>
      </c>
      <c r="D25" s="78">
        <v>4555.7</v>
      </c>
      <c r="E25" s="78">
        <v>80.56</v>
      </c>
      <c r="G25" s="79"/>
      <c r="H25" s="77"/>
    </row>
    <row r="26" spans="1:8" x14ac:dyDescent="0.25">
      <c r="A26" s="83" t="s">
        <v>493</v>
      </c>
      <c r="B26" s="77" t="s">
        <v>801</v>
      </c>
      <c r="C26" s="78">
        <f t="shared" si="0"/>
        <v>973.54999999999984</v>
      </c>
      <c r="D26" s="78">
        <v>962.9899999999999</v>
      </c>
      <c r="E26" s="78">
        <v>10.56</v>
      </c>
      <c r="G26" s="79"/>
      <c r="H26" s="77"/>
    </row>
    <row r="27" spans="1:8" x14ac:dyDescent="0.25">
      <c r="A27" s="83" t="s">
        <v>241</v>
      </c>
      <c r="B27" s="77" t="s">
        <v>802</v>
      </c>
      <c r="C27" s="78">
        <f t="shared" si="0"/>
        <v>747.56999999999994</v>
      </c>
      <c r="D27" s="78">
        <v>736.9</v>
      </c>
      <c r="E27" s="78">
        <v>10.67</v>
      </c>
      <c r="G27" s="79"/>
      <c r="H27" s="77"/>
    </row>
    <row r="28" spans="1:8" x14ac:dyDescent="0.25">
      <c r="A28" s="83" t="s">
        <v>325</v>
      </c>
      <c r="B28" s="77" t="s">
        <v>803</v>
      </c>
      <c r="C28" s="78">
        <f t="shared" si="0"/>
        <v>72.260000000000005</v>
      </c>
      <c r="D28" s="78">
        <v>71.260000000000005</v>
      </c>
      <c r="E28" s="78">
        <v>1</v>
      </c>
      <c r="G28" s="79"/>
      <c r="H28" s="77"/>
    </row>
    <row r="29" spans="1:8" x14ac:dyDescent="0.25">
      <c r="A29" s="83" t="s">
        <v>565</v>
      </c>
      <c r="B29" s="77" t="s">
        <v>804</v>
      </c>
      <c r="C29" s="78">
        <f t="shared" si="0"/>
        <v>3292.56</v>
      </c>
      <c r="D29" s="78">
        <v>3259.45</v>
      </c>
      <c r="E29" s="78">
        <v>33.11</v>
      </c>
      <c r="G29" s="79"/>
      <c r="H29" s="77"/>
    </row>
    <row r="30" spans="1:8" x14ac:dyDescent="0.25">
      <c r="A30" s="83" t="s">
        <v>217</v>
      </c>
      <c r="B30" s="77" t="s">
        <v>805</v>
      </c>
      <c r="C30" s="78">
        <f t="shared" si="0"/>
        <v>7094.0599999999986</v>
      </c>
      <c r="D30" s="78">
        <v>7038.9499999999989</v>
      </c>
      <c r="E30" s="78">
        <v>55.11</v>
      </c>
      <c r="G30" s="79"/>
      <c r="H30" s="77"/>
    </row>
    <row r="31" spans="1:8" x14ac:dyDescent="0.25">
      <c r="A31" s="83" t="s">
        <v>199</v>
      </c>
      <c r="B31" s="77" t="s">
        <v>806</v>
      </c>
      <c r="C31" s="78">
        <f t="shared" si="0"/>
        <v>481.44</v>
      </c>
      <c r="D31" s="78">
        <v>478</v>
      </c>
      <c r="E31" s="78">
        <v>3.44</v>
      </c>
      <c r="G31" s="79"/>
      <c r="H31" s="77"/>
    </row>
    <row r="32" spans="1:8" x14ac:dyDescent="0.25">
      <c r="A32" s="83" t="s">
        <v>527</v>
      </c>
      <c r="B32" s="77" t="s">
        <v>807</v>
      </c>
      <c r="C32" s="78">
        <f t="shared" si="0"/>
        <v>179.79000000000002</v>
      </c>
      <c r="D32" s="78">
        <v>177.01000000000002</v>
      </c>
      <c r="E32" s="78">
        <v>2.78</v>
      </c>
      <c r="G32" s="79"/>
      <c r="H32" s="77"/>
    </row>
    <row r="33" spans="1:8" x14ac:dyDescent="0.25">
      <c r="A33" s="83" t="s">
        <v>189</v>
      </c>
      <c r="B33" s="77" t="s">
        <v>808</v>
      </c>
      <c r="C33" s="78">
        <f t="shared" si="0"/>
        <v>1236.0399999999997</v>
      </c>
      <c r="D33" s="78">
        <v>1232.2599999999998</v>
      </c>
      <c r="E33" s="78">
        <v>3.78</v>
      </c>
      <c r="G33" s="79"/>
      <c r="H33" s="77"/>
    </row>
    <row r="34" spans="1:8" x14ac:dyDescent="0.25">
      <c r="A34" s="83" t="s">
        <v>187</v>
      </c>
      <c r="B34" s="77" t="s">
        <v>809</v>
      </c>
      <c r="C34" s="78">
        <f t="shared" si="0"/>
        <v>1579.9999999999998</v>
      </c>
      <c r="D34" s="78">
        <v>1558.8899999999999</v>
      </c>
      <c r="E34" s="78">
        <v>21.11</v>
      </c>
      <c r="G34" s="79"/>
      <c r="H34" s="77"/>
    </row>
    <row r="35" spans="1:8" x14ac:dyDescent="0.25">
      <c r="A35" s="83" t="s">
        <v>231</v>
      </c>
      <c r="B35" s="77" t="s">
        <v>810</v>
      </c>
      <c r="C35" s="78">
        <f t="shared" si="0"/>
        <v>1418.59</v>
      </c>
      <c r="D35" s="78">
        <v>1399.1499999999999</v>
      </c>
      <c r="E35" s="78">
        <v>19.440000000000001</v>
      </c>
      <c r="G35" s="79"/>
      <c r="H35" s="77"/>
    </row>
    <row r="36" spans="1:8" x14ac:dyDescent="0.25">
      <c r="A36" s="85" t="s">
        <v>395</v>
      </c>
      <c r="B36" s="81" t="s">
        <v>811</v>
      </c>
      <c r="C36" s="78">
        <f t="shared" si="0"/>
        <v>297.89999999999998</v>
      </c>
      <c r="D36" s="78">
        <v>297.89999999999998</v>
      </c>
      <c r="E36" s="78">
        <v>0</v>
      </c>
      <c r="G36" s="79"/>
      <c r="H36" s="77"/>
    </row>
    <row r="37" spans="1:8" x14ac:dyDescent="0.25">
      <c r="A37" s="83" t="s">
        <v>415</v>
      </c>
      <c r="B37" s="77" t="s">
        <v>812</v>
      </c>
      <c r="C37" s="78">
        <f t="shared" si="0"/>
        <v>86.3</v>
      </c>
      <c r="D37" s="78">
        <v>86.3</v>
      </c>
      <c r="E37" s="78">
        <v>0</v>
      </c>
      <c r="G37" s="79"/>
      <c r="H37" s="77"/>
    </row>
    <row r="38" spans="1:8" x14ac:dyDescent="0.25">
      <c r="A38" s="83" t="s">
        <v>391</v>
      </c>
      <c r="B38" s="77" t="s">
        <v>813</v>
      </c>
      <c r="C38" s="78">
        <f t="shared" si="0"/>
        <v>11251.76</v>
      </c>
      <c r="D38" s="78">
        <v>11096.2</v>
      </c>
      <c r="E38" s="78">
        <v>155.56</v>
      </c>
      <c r="G38" s="79"/>
      <c r="H38" s="77"/>
    </row>
    <row r="39" spans="1:8" x14ac:dyDescent="0.25">
      <c r="A39" s="83" t="s">
        <v>625</v>
      </c>
      <c r="B39" s="77" t="s">
        <v>814</v>
      </c>
      <c r="C39" s="78">
        <f t="shared" si="0"/>
        <v>14214.980000000001</v>
      </c>
      <c r="D39" s="78">
        <v>14036.760000000002</v>
      </c>
      <c r="E39" s="78">
        <v>178.22</v>
      </c>
      <c r="G39" s="79"/>
      <c r="H39" s="77"/>
    </row>
    <row r="40" spans="1:8" x14ac:dyDescent="0.25">
      <c r="A40" s="83" t="s">
        <v>455</v>
      </c>
      <c r="B40" s="77" t="s">
        <v>815</v>
      </c>
      <c r="C40" s="78">
        <f t="shared" si="0"/>
        <v>3391.2900000000009</v>
      </c>
      <c r="D40" s="78">
        <v>3358.8500000000008</v>
      </c>
      <c r="E40" s="78">
        <v>32.44</v>
      </c>
      <c r="G40" s="79"/>
      <c r="H40" s="77"/>
    </row>
    <row r="41" spans="1:8" x14ac:dyDescent="0.25">
      <c r="A41" s="83" t="s">
        <v>451</v>
      </c>
      <c r="B41" s="77" t="s">
        <v>816</v>
      </c>
      <c r="C41" s="78">
        <f t="shared" si="0"/>
        <v>3032.7000000000007</v>
      </c>
      <c r="D41" s="78">
        <v>2837.7100000000005</v>
      </c>
      <c r="E41" s="78">
        <v>194.99</v>
      </c>
      <c r="G41" s="79"/>
      <c r="H41" s="77"/>
    </row>
    <row r="42" spans="1:8" x14ac:dyDescent="0.25">
      <c r="A42" s="83" t="s">
        <v>629</v>
      </c>
      <c r="B42" s="77" t="s">
        <v>817</v>
      </c>
      <c r="C42" s="78">
        <f t="shared" si="0"/>
        <v>5243.1799999999994</v>
      </c>
      <c r="D42" s="78">
        <v>5159.3999999999996</v>
      </c>
      <c r="E42" s="78">
        <v>83.78</v>
      </c>
      <c r="G42" s="79"/>
      <c r="H42" s="77"/>
    </row>
    <row r="43" spans="1:8" x14ac:dyDescent="0.25">
      <c r="A43" s="83" t="s">
        <v>649</v>
      </c>
      <c r="B43" s="77" t="s">
        <v>818</v>
      </c>
      <c r="C43" s="78">
        <f t="shared" si="0"/>
        <v>774.33999999999992</v>
      </c>
      <c r="D43" s="78">
        <v>768.56</v>
      </c>
      <c r="E43" s="78">
        <v>5.78</v>
      </c>
      <c r="G43" s="79"/>
      <c r="H43" s="77"/>
    </row>
    <row r="44" spans="1:8" x14ac:dyDescent="0.25">
      <c r="A44" s="86" t="s">
        <v>551</v>
      </c>
      <c r="B44" s="81" t="s">
        <v>819</v>
      </c>
      <c r="C44" s="78">
        <f t="shared" si="0"/>
        <v>578.15</v>
      </c>
      <c r="D44" s="78">
        <v>578.15</v>
      </c>
      <c r="E44" s="78">
        <v>0</v>
      </c>
      <c r="G44" s="79"/>
      <c r="H44" s="77"/>
    </row>
    <row r="45" spans="1:8" x14ac:dyDescent="0.25">
      <c r="A45" s="83" t="s">
        <v>329</v>
      </c>
      <c r="B45" s="77" t="s">
        <v>820</v>
      </c>
      <c r="C45" s="78">
        <f t="shared" si="0"/>
        <v>685.07</v>
      </c>
      <c r="D45" s="78">
        <v>673.74</v>
      </c>
      <c r="E45" s="78">
        <v>11.33</v>
      </c>
      <c r="G45" s="79"/>
      <c r="H45" s="77"/>
    </row>
    <row r="46" spans="1:8" x14ac:dyDescent="0.25">
      <c r="A46" s="83" t="s">
        <v>163</v>
      </c>
      <c r="B46" s="77" t="s">
        <v>821</v>
      </c>
      <c r="C46" s="78">
        <f t="shared" si="0"/>
        <v>2454.66</v>
      </c>
      <c r="D46" s="78">
        <v>2424.2199999999998</v>
      </c>
      <c r="E46" s="78">
        <v>30.44</v>
      </c>
      <c r="G46" s="79"/>
    </row>
    <row r="47" spans="1:8" x14ac:dyDescent="0.25">
      <c r="A47" s="83" t="s">
        <v>409</v>
      </c>
      <c r="B47" s="77" t="s">
        <v>822</v>
      </c>
      <c r="C47" s="78">
        <f t="shared" si="0"/>
        <v>894.73000000000013</v>
      </c>
      <c r="D47" s="78">
        <v>880.5100000000001</v>
      </c>
      <c r="E47" s="78">
        <v>14.22</v>
      </c>
      <c r="G47" s="79"/>
    </row>
    <row r="48" spans="1:8" x14ac:dyDescent="0.25">
      <c r="A48" s="83" t="s">
        <v>537</v>
      </c>
      <c r="B48" s="77" t="s">
        <v>823</v>
      </c>
      <c r="C48" s="78">
        <f t="shared" si="0"/>
        <v>12240.109999999999</v>
      </c>
      <c r="D48" s="78">
        <v>11925.179999999998</v>
      </c>
      <c r="E48" s="78">
        <v>314.93</v>
      </c>
      <c r="G48" s="79"/>
    </row>
    <row r="49" spans="1:7" x14ac:dyDescent="0.25">
      <c r="A49" s="83" t="s">
        <v>824</v>
      </c>
      <c r="B49" s="77" t="s">
        <v>825</v>
      </c>
      <c r="C49" s="78">
        <f t="shared" si="0"/>
        <v>164.85</v>
      </c>
      <c r="D49" s="78">
        <v>164.85</v>
      </c>
      <c r="E49" s="78">
        <v>0</v>
      </c>
      <c r="G49" s="79"/>
    </row>
    <row r="50" spans="1:7" x14ac:dyDescent="0.25">
      <c r="A50" s="83" t="s">
        <v>730</v>
      </c>
      <c r="B50" s="77" t="s">
        <v>826</v>
      </c>
      <c r="C50" s="78">
        <f t="shared" si="0"/>
        <v>520.02999999999986</v>
      </c>
      <c r="D50" s="78">
        <v>513.46999999999991</v>
      </c>
      <c r="E50" s="78">
        <v>6.56</v>
      </c>
      <c r="G50" s="79"/>
    </row>
    <row r="51" spans="1:7" x14ac:dyDescent="0.25">
      <c r="A51" s="83" t="s">
        <v>694</v>
      </c>
      <c r="B51" s="77" t="s">
        <v>827</v>
      </c>
      <c r="C51" s="78">
        <f t="shared" si="0"/>
        <v>1548.26</v>
      </c>
      <c r="D51" s="78">
        <v>1517.7</v>
      </c>
      <c r="E51" s="78">
        <v>30.56</v>
      </c>
      <c r="G51" s="79"/>
    </row>
    <row r="52" spans="1:7" x14ac:dyDescent="0.25">
      <c r="A52" s="83" t="s">
        <v>738</v>
      </c>
      <c r="B52" s="77" t="s">
        <v>828</v>
      </c>
      <c r="C52" s="78">
        <f t="shared" si="0"/>
        <v>156.71000000000004</v>
      </c>
      <c r="D52" s="78">
        <v>155.27000000000004</v>
      </c>
      <c r="E52" s="78">
        <v>1.44</v>
      </c>
      <c r="G52" s="79"/>
    </row>
    <row r="53" spans="1:7" x14ac:dyDescent="0.25">
      <c r="A53" s="83" t="s">
        <v>662</v>
      </c>
      <c r="B53" s="77" t="s">
        <v>829</v>
      </c>
      <c r="C53" s="78">
        <f t="shared" si="0"/>
        <v>111.39999999999999</v>
      </c>
      <c r="D53" s="78">
        <v>109.83999999999999</v>
      </c>
      <c r="E53" s="78">
        <v>1.56</v>
      </c>
      <c r="G53" s="79"/>
    </row>
    <row r="54" spans="1:7" x14ac:dyDescent="0.25">
      <c r="A54" s="83" t="s">
        <v>698</v>
      </c>
      <c r="B54" s="77" t="s">
        <v>830</v>
      </c>
      <c r="C54" s="78">
        <f t="shared" si="0"/>
        <v>726.92</v>
      </c>
      <c r="D54" s="78">
        <v>716.14</v>
      </c>
      <c r="E54" s="78">
        <v>10.78</v>
      </c>
      <c r="G54" s="79"/>
    </row>
    <row r="55" spans="1:7" x14ac:dyDescent="0.25">
      <c r="A55" s="83" t="s">
        <v>655</v>
      </c>
      <c r="B55" s="77" t="s">
        <v>831</v>
      </c>
      <c r="C55" s="78">
        <f t="shared" si="0"/>
        <v>1644.9599999999996</v>
      </c>
      <c r="D55" s="78">
        <v>1623.8499999999997</v>
      </c>
      <c r="E55" s="78">
        <v>21.11</v>
      </c>
      <c r="G55" s="79"/>
    </row>
    <row r="56" spans="1:7" x14ac:dyDescent="0.25">
      <c r="A56" s="83" t="s">
        <v>563</v>
      </c>
      <c r="B56" s="77" t="s">
        <v>832</v>
      </c>
      <c r="C56" s="78">
        <f t="shared" si="0"/>
        <v>486.06000000000006</v>
      </c>
      <c r="D56" s="78">
        <v>484.50000000000006</v>
      </c>
      <c r="E56" s="78">
        <v>1.56</v>
      </c>
      <c r="G56" s="79"/>
    </row>
    <row r="57" spans="1:7" x14ac:dyDescent="0.25">
      <c r="A57" s="83" t="s">
        <v>573</v>
      </c>
      <c r="B57" s="77" t="s">
        <v>833</v>
      </c>
      <c r="C57" s="78">
        <f t="shared" si="0"/>
        <v>454.17</v>
      </c>
      <c r="D57" s="78">
        <v>452.17</v>
      </c>
      <c r="E57" s="78">
        <v>2</v>
      </c>
      <c r="G57" s="79"/>
    </row>
    <row r="58" spans="1:7" x14ac:dyDescent="0.25">
      <c r="A58" s="83" t="s">
        <v>307</v>
      </c>
      <c r="B58" s="77" t="s">
        <v>834</v>
      </c>
      <c r="C58" s="78">
        <f t="shared" si="0"/>
        <v>164.56</v>
      </c>
      <c r="D58" s="78">
        <v>164.45</v>
      </c>
      <c r="E58" s="78">
        <v>0.11</v>
      </c>
      <c r="G58" s="79"/>
    </row>
    <row r="59" spans="1:7" x14ac:dyDescent="0.25">
      <c r="A59" s="83" t="s">
        <v>277</v>
      </c>
      <c r="B59" s="77" t="s">
        <v>835</v>
      </c>
      <c r="C59" s="78">
        <f t="shared" si="0"/>
        <v>211.43999999999997</v>
      </c>
      <c r="D59" s="78">
        <v>210.99999999999997</v>
      </c>
      <c r="E59" s="78">
        <v>0.44</v>
      </c>
      <c r="G59" s="79"/>
    </row>
    <row r="60" spans="1:7" x14ac:dyDescent="0.25">
      <c r="A60" s="83" t="s">
        <v>319</v>
      </c>
      <c r="B60" s="77" t="s">
        <v>836</v>
      </c>
      <c r="C60" s="78">
        <f t="shared" si="0"/>
        <v>979.42000000000019</v>
      </c>
      <c r="D60" s="78">
        <v>966.85000000000014</v>
      </c>
      <c r="E60" s="78">
        <v>12.569999999999999</v>
      </c>
      <c r="G60" s="79"/>
    </row>
    <row r="61" spans="1:7" x14ac:dyDescent="0.25">
      <c r="A61" s="83" t="s">
        <v>195</v>
      </c>
      <c r="B61" s="77" t="s">
        <v>837</v>
      </c>
      <c r="C61" s="78">
        <f t="shared" si="0"/>
        <v>309.01</v>
      </c>
      <c r="D61" s="78">
        <v>308.01</v>
      </c>
      <c r="E61" s="78">
        <v>1</v>
      </c>
      <c r="G61" s="79"/>
    </row>
    <row r="62" spans="1:7" x14ac:dyDescent="0.25">
      <c r="A62" s="83" t="s">
        <v>463</v>
      </c>
      <c r="B62" s="77" t="s">
        <v>838</v>
      </c>
      <c r="C62" s="78">
        <f t="shared" si="0"/>
        <v>87.64</v>
      </c>
      <c r="D62" s="78">
        <v>87.2</v>
      </c>
      <c r="E62" s="78">
        <v>0.44</v>
      </c>
      <c r="G62" s="79"/>
    </row>
    <row r="63" spans="1:7" x14ac:dyDescent="0.25">
      <c r="A63" s="83" t="s">
        <v>253</v>
      </c>
      <c r="B63" s="77" t="s">
        <v>839</v>
      </c>
      <c r="C63" s="78">
        <f t="shared" si="0"/>
        <v>266.63</v>
      </c>
      <c r="D63" s="78">
        <v>265.52</v>
      </c>
      <c r="E63" s="78">
        <v>1.1100000000000001</v>
      </c>
      <c r="G63" s="79"/>
    </row>
    <row r="64" spans="1:7" x14ac:dyDescent="0.25">
      <c r="A64" s="83" t="s">
        <v>517</v>
      </c>
      <c r="B64" s="77" t="s">
        <v>840</v>
      </c>
      <c r="C64" s="78">
        <f t="shared" si="0"/>
        <v>329.52</v>
      </c>
      <c r="D64" s="78">
        <v>326.95999999999998</v>
      </c>
      <c r="E64" s="78">
        <v>2.56</v>
      </c>
      <c r="G64" s="79"/>
    </row>
    <row r="65" spans="1:7" x14ac:dyDescent="0.25">
      <c r="A65" s="83" t="s">
        <v>399</v>
      </c>
      <c r="B65" s="77" t="s">
        <v>841</v>
      </c>
      <c r="C65" s="78">
        <f t="shared" si="0"/>
        <v>42</v>
      </c>
      <c r="D65" s="78">
        <v>41</v>
      </c>
      <c r="E65" s="78">
        <v>1</v>
      </c>
      <c r="G65" s="79"/>
    </row>
    <row r="66" spans="1:7" x14ac:dyDescent="0.25">
      <c r="A66" s="83" t="s">
        <v>607</v>
      </c>
      <c r="B66" s="77" t="s">
        <v>842</v>
      </c>
      <c r="C66" s="78">
        <f t="shared" si="0"/>
        <v>414.25999999999993</v>
      </c>
      <c r="D66" s="78">
        <v>411.47999999999996</v>
      </c>
      <c r="E66" s="78">
        <v>2.78</v>
      </c>
      <c r="G66" s="79"/>
    </row>
    <row r="67" spans="1:7" x14ac:dyDescent="0.25">
      <c r="A67" s="83" t="s">
        <v>471</v>
      </c>
      <c r="B67" s="77" t="s">
        <v>843</v>
      </c>
      <c r="C67" s="78">
        <f t="shared" si="0"/>
        <v>574.35</v>
      </c>
      <c r="D67" s="78">
        <v>568.68000000000006</v>
      </c>
      <c r="E67" s="78">
        <v>5.67</v>
      </c>
      <c r="G67" s="79"/>
    </row>
    <row r="68" spans="1:7" x14ac:dyDescent="0.25">
      <c r="A68" s="83" t="s">
        <v>223</v>
      </c>
      <c r="B68" s="77" t="s">
        <v>844</v>
      </c>
      <c r="C68" s="78">
        <f t="shared" si="0"/>
        <v>350.42</v>
      </c>
      <c r="D68" s="78">
        <v>350.42</v>
      </c>
      <c r="E68" s="78">
        <v>0</v>
      </c>
      <c r="G68" s="79"/>
    </row>
    <row r="69" spans="1:7" x14ac:dyDescent="0.25">
      <c r="A69" s="83" t="s">
        <v>637</v>
      </c>
      <c r="B69" s="77" t="s">
        <v>845</v>
      </c>
      <c r="C69" s="78">
        <f t="shared" si="0"/>
        <v>2516.1899999999996</v>
      </c>
      <c r="D69" s="78">
        <v>2491.8599999999997</v>
      </c>
      <c r="E69" s="78">
        <v>24.33</v>
      </c>
      <c r="G69" s="79"/>
    </row>
    <row r="70" spans="1:7" x14ac:dyDescent="0.25">
      <c r="A70" s="83" t="s">
        <v>533</v>
      </c>
      <c r="B70" s="77" t="s">
        <v>846</v>
      </c>
      <c r="C70" s="78">
        <f t="shared" si="0"/>
        <v>1393.03</v>
      </c>
      <c r="D70" s="78">
        <v>1370.25</v>
      </c>
      <c r="E70" s="78">
        <v>22.78</v>
      </c>
      <c r="G70" s="79"/>
    </row>
    <row r="71" spans="1:7" x14ac:dyDescent="0.25">
      <c r="A71" s="83" t="s">
        <v>690</v>
      </c>
      <c r="B71" s="77" t="s">
        <v>847</v>
      </c>
      <c r="C71" s="78">
        <f t="shared" si="0"/>
        <v>17.3</v>
      </c>
      <c r="D71" s="78">
        <v>17.3</v>
      </c>
      <c r="E71" s="78">
        <v>0</v>
      </c>
      <c r="G71" s="79"/>
    </row>
    <row r="72" spans="1:7" x14ac:dyDescent="0.25">
      <c r="A72" s="83" t="s">
        <v>631</v>
      </c>
      <c r="B72" s="77" t="s">
        <v>848</v>
      </c>
      <c r="C72" s="78">
        <f t="shared" ref="C72:C135" si="1">SUM(D72:E72)</f>
        <v>3550.48</v>
      </c>
      <c r="D72" s="78">
        <v>3487.48</v>
      </c>
      <c r="E72" s="78">
        <v>63</v>
      </c>
      <c r="G72" s="79"/>
    </row>
    <row r="73" spans="1:7" x14ac:dyDescent="0.25">
      <c r="A73" s="83" t="s">
        <v>754</v>
      </c>
      <c r="B73" s="77" t="s">
        <v>849</v>
      </c>
      <c r="C73" s="78">
        <f t="shared" si="1"/>
        <v>3314.97</v>
      </c>
      <c r="D73" s="78">
        <v>3273.8599999999997</v>
      </c>
      <c r="E73" s="78">
        <v>41.11</v>
      </c>
      <c r="G73" s="79"/>
    </row>
    <row r="74" spans="1:7" x14ac:dyDescent="0.25">
      <c r="A74" s="83" t="s">
        <v>245</v>
      </c>
      <c r="B74" s="77" t="s">
        <v>850</v>
      </c>
      <c r="C74" s="78">
        <f t="shared" si="1"/>
        <v>5861.93</v>
      </c>
      <c r="D74" s="78">
        <v>5790.39</v>
      </c>
      <c r="E74" s="78">
        <v>71.539999999999992</v>
      </c>
      <c r="G74" s="79"/>
    </row>
    <row r="75" spans="1:7" x14ac:dyDescent="0.25">
      <c r="A75" s="83" t="s">
        <v>401</v>
      </c>
      <c r="B75" s="77" t="s">
        <v>851</v>
      </c>
      <c r="C75" s="78">
        <f t="shared" si="1"/>
        <v>90.6</v>
      </c>
      <c r="D75" s="78">
        <v>86.38</v>
      </c>
      <c r="E75" s="78">
        <v>4.22</v>
      </c>
      <c r="G75" s="79"/>
    </row>
    <row r="76" spans="1:7" x14ac:dyDescent="0.25">
      <c r="A76" s="83" t="s">
        <v>545</v>
      </c>
      <c r="B76" s="77" t="s">
        <v>852</v>
      </c>
      <c r="C76" s="78">
        <f t="shared" si="1"/>
        <v>1913.95</v>
      </c>
      <c r="D76" s="78">
        <v>1890.17</v>
      </c>
      <c r="E76" s="78">
        <v>23.78</v>
      </c>
      <c r="G76" s="79"/>
    </row>
    <row r="77" spans="1:7" x14ac:dyDescent="0.25">
      <c r="A77" s="83" t="s">
        <v>591</v>
      </c>
      <c r="B77" s="77" t="s">
        <v>853</v>
      </c>
      <c r="C77" s="78">
        <f t="shared" si="1"/>
        <v>20311.829999999994</v>
      </c>
      <c r="D77" s="78">
        <v>20039.389999999996</v>
      </c>
      <c r="E77" s="78">
        <v>272.44</v>
      </c>
      <c r="G77" s="79"/>
    </row>
    <row r="78" spans="1:7" x14ac:dyDescent="0.25">
      <c r="A78" s="83" t="s">
        <v>405</v>
      </c>
      <c r="B78" s="77" t="s">
        <v>854</v>
      </c>
      <c r="C78" s="78">
        <f t="shared" si="1"/>
        <v>3263.5499999999993</v>
      </c>
      <c r="D78" s="78">
        <v>3229.5499999999993</v>
      </c>
      <c r="E78" s="78">
        <v>34</v>
      </c>
      <c r="G78" s="79"/>
    </row>
    <row r="79" spans="1:7" x14ac:dyDescent="0.25">
      <c r="A79" s="83" t="s">
        <v>301</v>
      </c>
      <c r="B79" s="77" t="s">
        <v>855</v>
      </c>
      <c r="C79" s="78">
        <f t="shared" si="1"/>
        <v>1586.14</v>
      </c>
      <c r="D79" s="78">
        <v>1568.14</v>
      </c>
      <c r="E79" s="78">
        <v>18</v>
      </c>
      <c r="G79" s="79"/>
    </row>
    <row r="80" spans="1:7" x14ac:dyDescent="0.25">
      <c r="A80" s="83" t="s">
        <v>740</v>
      </c>
      <c r="B80" s="77" t="s">
        <v>856</v>
      </c>
      <c r="C80" s="78">
        <f t="shared" si="1"/>
        <v>75.39</v>
      </c>
      <c r="D80" s="78">
        <v>74.39</v>
      </c>
      <c r="E80" s="78">
        <v>1</v>
      </c>
      <c r="G80" s="79"/>
    </row>
    <row r="81" spans="1:7" x14ac:dyDescent="0.25">
      <c r="A81" s="83" t="s">
        <v>183</v>
      </c>
      <c r="B81" s="77" t="s">
        <v>857</v>
      </c>
      <c r="C81" s="78">
        <f t="shared" si="1"/>
        <v>313.21999999999997</v>
      </c>
      <c r="D81" s="78">
        <v>309.99999999999994</v>
      </c>
      <c r="E81" s="78">
        <v>3.22</v>
      </c>
      <c r="G81" s="79"/>
    </row>
    <row r="82" spans="1:7" x14ac:dyDescent="0.25">
      <c r="A82" s="83" t="s">
        <v>337</v>
      </c>
      <c r="B82" s="77" t="s">
        <v>858</v>
      </c>
      <c r="C82" s="78">
        <f t="shared" si="1"/>
        <v>4169.0000000000009</v>
      </c>
      <c r="D82" s="78">
        <v>4090.440000000001</v>
      </c>
      <c r="E82" s="78">
        <v>78.56</v>
      </c>
      <c r="G82" s="79"/>
    </row>
    <row r="83" spans="1:7" x14ac:dyDescent="0.25">
      <c r="A83" s="83" t="s">
        <v>285</v>
      </c>
      <c r="B83" s="77" t="s">
        <v>859</v>
      </c>
      <c r="C83" s="78">
        <f t="shared" si="1"/>
        <v>2598.09</v>
      </c>
      <c r="D83" s="78">
        <v>2575.5300000000002</v>
      </c>
      <c r="E83" s="78">
        <v>22.56</v>
      </c>
      <c r="G83" s="79"/>
    </row>
    <row r="84" spans="1:7" x14ac:dyDescent="0.25">
      <c r="A84" s="87" t="s">
        <v>860</v>
      </c>
      <c r="B84" s="77" t="s">
        <v>861</v>
      </c>
      <c r="C84" s="78">
        <f t="shared" si="1"/>
        <v>99.11</v>
      </c>
      <c r="D84" s="78">
        <v>0</v>
      </c>
      <c r="E84" s="78">
        <v>99.11</v>
      </c>
      <c r="G84" s="79"/>
    </row>
    <row r="85" spans="1:7" x14ac:dyDescent="0.25">
      <c r="A85" s="83" t="s">
        <v>1155</v>
      </c>
      <c r="B85" s="77" t="s">
        <v>1156</v>
      </c>
      <c r="C85" s="78">
        <f t="shared" si="1"/>
        <v>92.539999999999992</v>
      </c>
      <c r="D85" s="78">
        <v>0</v>
      </c>
      <c r="E85" s="66">
        <v>92.539999999999992</v>
      </c>
      <c r="G85" s="79"/>
    </row>
    <row r="86" spans="1:7" x14ac:dyDescent="0.25">
      <c r="A86" s="83" t="s">
        <v>1157</v>
      </c>
      <c r="B86" s="77" t="s">
        <v>1158</v>
      </c>
      <c r="C86" s="78">
        <f t="shared" si="1"/>
        <v>56.56</v>
      </c>
      <c r="D86" s="78">
        <v>0</v>
      </c>
      <c r="E86" s="66">
        <v>56.56</v>
      </c>
      <c r="G86" s="79"/>
    </row>
    <row r="87" spans="1:7" x14ac:dyDescent="0.25">
      <c r="A87" s="83" t="s">
        <v>1159</v>
      </c>
      <c r="B87" s="77" t="s">
        <v>1160</v>
      </c>
      <c r="C87" s="78">
        <f t="shared" si="1"/>
        <v>15.46</v>
      </c>
      <c r="D87" s="78">
        <v>0</v>
      </c>
      <c r="E87" s="66">
        <v>15.46</v>
      </c>
      <c r="G87" s="79"/>
    </row>
    <row r="88" spans="1:7" x14ac:dyDescent="0.25">
      <c r="A88" s="83" t="s">
        <v>1161</v>
      </c>
      <c r="B88" s="77" t="s">
        <v>1162</v>
      </c>
      <c r="C88" s="78">
        <f t="shared" si="1"/>
        <v>38.18</v>
      </c>
      <c r="D88" s="78">
        <v>0</v>
      </c>
      <c r="E88" s="66">
        <v>38.18</v>
      </c>
      <c r="G88" s="79"/>
    </row>
    <row r="89" spans="1:7" x14ac:dyDescent="0.25">
      <c r="A89" s="83" t="s">
        <v>433</v>
      </c>
      <c r="B89" s="77" t="s">
        <v>862</v>
      </c>
      <c r="C89" s="78">
        <f t="shared" si="1"/>
        <v>46.29</v>
      </c>
      <c r="D89" s="78">
        <v>45.4</v>
      </c>
      <c r="E89" s="78">
        <v>0.89</v>
      </c>
      <c r="G89" s="79"/>
    </row>
    <row r="90" spans="1:7" x14ac:dyDescent="0.25">
      <c r="A90" s="83" t="s">
        <v>585</v>
      </c>
      <c r="B90" s="77" t="s">
        <v>863</v>
      </c>
      <c r="C90" s="78">
        <f t="shared" si="1"/>
        <v>19970.07</v>
      </c>
      <c r="D90" s="78">
        <v>19749.07</v>
      </c>
      <c r="E90" s="78">
        <v>221</v>
      </c>
      <c r="G90" s="79"/>
    </row>
    <row r="91" spans="1:7" x14ac:dyDescent="0.25">
      <c r="A91" s="83" t="s">
        <v>215</v>
      </c>
      <c r="B91" s="77" t="s">
        <v>864</v>
      </c>
      <c r="C91" s="78">
        <f t="shared" si="1"/>
        <v>23213.819999999996</v>
      </c>
      <c r="D91" s="78">
        <v>23022.599999999995</v>
      </c>
      <c r="E91" s="78">
        <v>191.22</v>
      </c>
      <c r="G91" s="79"/>
    </row>
    <row r="92" spans="1:7" x14ac:dyDescent="0.25">
      <c r="A92" s="83" t="s">
        <v>661</v>
      </c>
      <c r="B92" s="77" t="s">
        <v>865</v>
      </c>
      <c r="C92" s="78">
        <f t="shared" si="1"/>
        <v>27</v>
      </c>
      <c r="D92" s="78">
        <v>27</v>
      </c>
      <c r="E92" s="78">
        <v>0</v>
      </c>
      <c r="G92" s="79"/>
    </row>
    <row r="93" spans="1:7" x14ac:dyDescent="0.25">
      <c r="A93" s="83" t="s">
        <v>335</v>
      </c>
      <c r="B93" s="77" t="s">
        <v>866</v>
      </c>
      <c r="C93" s="78">
        <f t="shared" si="1"/>
        <v>20709.789999999997</v>
      </c>
      <c r="D93" s="78">
        <v>20436.899999999998</v>
      </c>
      <c r="E93" s="78">
        <v>272.89</v>
      </c>
      <c r="G93" s="79"/>
    </row>
    <row r="94" spans="1:7" x14ac:dyDescent="0.25">
      <c r="A94" s="83" t="s">
        <v>708</v>
      </c>
      <c r="B94" s="77" t="s">
        <v>867</v>
      </c>
      <c r="C94" s="78">
        <f t="shared" si="1"/>
        <v>4416.8499999999995</v>
      </c>
      <c r="D94" s="78">
        <v>4367.41</v>
      </c>
      <c r="E94" s="78">
        <v>49.44</v>
      </c>
      <c r="G94" s="79"/>
    </row>
    <row r="95" spans="1:7" x14ac:dyDescent="0.25">
      <c r="A95" s="83" t="s">
        <v>549</v>
      </c>
      <c r="B95" s="77" t="s">
        <v>868</v>
      </c>
      <c r="C95" s="78">
        <f t="shared" si="1"/>
        <v>3764.95</v>
      </c>
      <c r="D95" s="78">
        <v>3723.06</v>
      </c>
      <c r="E95" s="78">
        <v>41.89</v>
      </c>
      <c r="G95" s="79"/>
    </row>
    <row r="96" spans="1:7" x14ac:dyDescent="0.25">
      <c r="A96" s="83" t="s">
        <v>173</v>
      </c>
      <c r="B96" s="77" t="s">
        <v>869</v>
      </c>
      <c r="C96" s="78">
        <f t="shared" si="1"/>
        <v>853.66</v>
      </c>
      <c r="D96" s="78">
        <v>840.66</v>
      </c>
      <c r="E96" s="78">
        <v>13</v>
      </c>
      <c r="G96" s="79"/>
    </row>
    <row r="97" spans="1:7" x14ac:dyDescent="0.25">
      <c r="A97" s="83" t="s">
        <v>541</v>
      </c>
      <c r="B97" s="77" t="s">
        <v>870</v>
      </c>
      <c r="C97" s="78">
        <f t="shared" si="1"/>
        <v>7338.170000000001</v>
      </c>
      <c r="D97" s="78">
        <v>7248.2800000000007</v>
      </c>
      <c r="E97" s="78">
        <v>89.89</v>
      </c>
      <c r="G97" s="79"/>
    </row>
    <row r="98" spans="1:7" x14ac:dyDescent="0.25">
      <c r="A98" s="83" t="s">
        <v>627</v>
      </c>
      <c r="B98" s="77" t="s">
        <v>871</v>
      </c>
      <c r="C98" s="78">
        <f t="shared" si="1"/>
        <v>869.2399999999999</v>
      </c>
      <c r="D98" s="78">
        <v>858.68</v>
      </c>
      <c r="E98" s="78">
        <v>10.56</v>
      </c>
      <c r="G98" s="79"/>
    </row>
    <row r="99" spans="1:7" x14ac:dyDescent="0.25">
      <c r="A99" s="83" t="s">
        <v>734</v>
      </c>
      <c r="B99" s="77" t="s">
        <v>872</v>
      </c>
      <c r="C99" s="78">
        <f t="shared" si="1"/>
        <v>107.44</v>
      </c>
      <c r="D99" s="78">
        <v>106</v>
      </c>
      <c r="E99" s="78">
        <v>1.44</v>
      </c>
      <c r="G99" s="79"/>
    </row>
    <row r="100" spans="1:7" x14ac:dyDescent="0.25">
      <c r="A100" s="83" t="s">
        <v>419</v>
      </c>
      <c r="B100" s="77" t="s">
        <v>873</v>
      </c>
      <c r="C100" s="78">
        <f t="shared" si="1"/>
        <v>50.88000000000001</v>
      </c>
      <c r="D100" s="78">
        <v>50.88000000000001</v>
      </c>
      <c r="E100" s="78">
        <v>0</v>
      </c>
      <c r="G100" s="79"/>
    </row>
    <row r="101" spans="1:7" x14ac:dyDescent="0.25">
      <c r="A101" s="83" t="s">
        <v>425</v>
      </c>
      <c r="B101" s="77" t="s">
        <v>874</v>
      </c>
      <c r="C101" s="78">
        <f t="shared" si="1"/>
        <v>2283.1000000000004</v>
      </c>
      <c r="D101" s="78">
        <v>2283.1000000000004</v>
      </c>
      <c r="E101" s="78">
        <v>0</v>
      </c>
      <c r="G101" s="79"/>
    </row>
    <row r="102" spans="1:7" x14ac:dyDescent="0.25">
      <c r="A102" s="83" t="s">
        <v>289</v>
      </c>
      <c r="B102" s="77" t="s">
        <v>875</v>
      </c>
      <c r="C102" s="78">
        <f t="shared" si="1"/>
        <v>722.32999999999993</v>
      </c>
      <c r="D102" s="78">
        <v>717.77</v>
      </c>
      <c r="E102" s="78">
        <v>4.5599999999999996</v>
      </c>
      <c r="G102" s="79"/>
    </row>
    <row r="103" spans="1:7" x14ac:dyDescent="0.25">
      <c r="A103" s="83" t="s">
        <v>760</v>
      </c>
      <c r="B103" s="77" t="s">
        <v>876</v>
      </c>
      <c r="C103" s="78">
        <f t="shared" si="1"/>
        <v>3515.0400000000004</v>
      </c>
      <c r="D103" s="78">
        <v>3484.26</v>
      </c>
      <c r="E103" s="78">
        <v>30.78</v>
      </c>
      <c r="G103" s="79"/>
    </row>
    <row r="104" spans="1:7" x14ac:dyDescent="0.25">
      <c r="A104" s="83" t="s">
        <v>768</v>
      </c>
      <c r="B104" s="77" t="s">
        <v>877</v>
      </c>
      <c r="C104" s="78">
        <f t="shared" si="1"/>
        <v>1469.8799999999999</v>
      </c>
      <c r="D104" s="78">
        <v>1450.55</v>
      </c>
      <c r="E104" s="78">
        <v>19.329999999999998</v>
      </c>
      <c r="G104" s="79"/>
    </row>
    <row r="105" spans="1:7" x14ac:dyDescent="0.25">
      <c r="A105" s="83" t="s">
        <v>609</v>
      </c>
      <c r="B105" s="77" t="s">
        <v>878</v>
      </c>
      <c r="C105" s="78">
        <f t="shared" si="1"/>
        <v>2228.3199999999997</v>
      </c>
      <c r="D105" s="78">
        <v>2183.8799999999997</v>
      </c>
      <c r="E105" s="78">
        <v>44.44</v>
      </c>
      <c r="G105" s="79"/>
    </row>
    <row r="106" spans="1:7" x14ac:dyDescent="0.25">
      <c r="A106" s="83" t="s">
        <v>475</v>
      </c>
      <c r="B106" s="77" t="s">
        <v>879</v>
      </c>
      <c r="C106" s="78">
        <f t="shared" si="1"/>
        <v>214.60000000000002</v>
      </c>
      <c r="D106" s="78">
        <v>214.60000000000002</v>
      </c>
      <c r="E106" s="78">
        <v>0</v>
      </c>
      <c r="G106" s="79"/>
    </row>
    <row r="107" spans="1:7" x14ac:dyDescent="0.25">
      <c r="A107" s="83" t="s">
        <v>617</v>
      </c>
      <c r="B107" s="77" t="s">
        <v>880</v>
      </c>
      <c r="C107" s="78">
        <f t="shared" si="1"/>
        <v>29.4</v>
      </c>
      <c r="D107" s="78">
        <v>29.4</v>
      </c>
      <c r="E107" s="78">
        <v>0</v>
      </c>
      <c r="G107" s="79"/>
    </row>
    <row r="108" spans="1:7" x14ac:dyDescent="0.25">
      <c r="A108" s="87" t="s">
        <v>379</v>
      </c>
      <c r="B108" s="77" t="s">
        <v>881</v>
      </c>
      <c r="C108" s="78">
        <f t="shared" si="1"/>
        <v>156.4</v>
      </c>
      <c r="D108" s="78">
        <v>156.4</v>
      </c>
      <c r="E108" s="78">
        <v>0</v>
      </c>
      <c r="G108" s="79"/>
    </row>
    <row r="109" spans="1:7" x14ac:dyDescent="0.25">
      <c r="A109" s="83" t="s">
        <v>211</v>
      </c>
      <c r="B109" s="77" t="s">
        <v>882</v>
      </c>
      <c r="C109" s="78">
        <f t="shared" si="1"/>
        <v>155.31</v>
      </c>
      <c r="D109" s="78">
        <v>155.31</v>
      </c>
      <c r="E109" s="78">
        <v>0</v>
      </c>
      <c r="G109" s="79"/>
    </row>
    <row r="110" spans="1:7" x14ac:dyDescent="0.25">
      <c r="A110" s="83" t="s">
        <v>680</v>
      </c>
      <c r="B110" s="77" t="s">
        <v>883</v>
      </c>
      <c r="C110" s="78">
        <f t="shared" si="1"/>
        <v>614.96</v>
      </c>
      <c r="D110" s="78">
        <v>602.63</v>
      </c>
      <c r="E110" s="78">
        <v>12.33</v>
      </c>
      <c r="G110" s="79"/>
    </row>
    <row r="111" spans="1:7" x14ac:dyDescent="0.25">
      <c r="A111" s="83" t="s">
        <v>469</v>
      </c>
      <c r="B111" s="77" t="s">
        <v>884</v>
      </c>
      <c r="C111" s="78">
        <f t="shared" si="1"/>
        <v>113.85</v>
      </c>
      <c r="D111" s="78">
        <v>112.74</v>
      </c>
      <c r="E111" s="78">
        <v>1.1100000000000001</v>
      </c>
      <c r="G111" s="79"/>
    </row>
    <row r="112" spans="1:7" x14ac:dyDescent="0.25">
      <c r="A112" s="83" t="s">
        <v>766</v>
      </c>
      <c r="B112" s="77" t="s">
        <v>885</v>
      </c>
      <c r="C112" s="78">
        <f t="shared" si="1"/>
        <v>1047.1400000000001</v>
      </c>
      <c r="D112" s="78">
        <v>1037.25</v>
      </c>
      <c r="E112" s="78">
        <v>9.89</v>
      </c>
      <c r="G112" s="79"/>
    </row>
    <row r="113" spans="1:7" x14ac:dyDescent="0.25">
      <c r="A113" s="83" t="s">
        <v>341</v>
      </c>
      <c r="B113" s="77" t="s">
        <v>886</v>
      </c>
      <c r="C113" s="78">
        <f t="shared" si="1"/>
        <v>17986.749999999996</v>
      </c>
      <c r="D113" s="78">
        <v>17786.309999999998</v>
      </c>
      <c r="E113" s="78">
        <v>200.44</v>
      </c>
      <c r="G113" s="79"/>
    </row>
    <row r="114" spans="1:7" x14ac:dyDescent="0.25">
      <c r="A114" s="83" t="s">
        <v>207</v>
      </c>
      <c r="B114" s="77" t="s">
        <v>887</v>
      </c>
      <c r="C114" s="78">
        <f t="shared" si="1"/>
        <v>1930.7299999999998</v>
      </c>
      <c r="D114" s="78">
        <v>1913.9499999999998</v>
      </c>
      <c r="E114" s="78">
        <v>16.78</v>
      </c>
      <c r="G114" s="79"/>
    </row>
    <row r="115" spans="1:7" x14ac:dyDescent="0.25">
      <c r="A115" s="83" t="s">
        <v>485</v>
      </c>
      <c r="B115" s="77" t="s">
        <v>888</v>
      </c>
      <c r="C115" s="78">
        <f t="shared" si="1"/>
        <v>309.41999999999996</v>
      </c>
      <c r="D115" s="78">
        <v>308.64</v>
      </c>
      <c r="E115" s="78">
        <v>0.78</v>
      </c>
      <c r="G115" s="79"/>
    </row>
    <row r="116" spans="1:7" x14ac:dyDescent="0.25">
      <c r="A116" s="83" t="s">
        <v>293</v>
      </c>
      <c r="B116" s="77" t="s">
        <v>889</v>
      </c>
      <c r="C116" s="78">
        <f t="shared" si="1"/>
        <v>1577.2999999999997</v>
      </c>
      <c r="D116" s="78">
        <v>1566.6299999999997</v>
      </c>
      <c r="E116" s="78">
        <v>10.67</v>
      </c>
      <c r="G116" s="79"/>
    </row>
    <row r="117" spans="1:7" x14ac:dyDescent="0.25">
      <c r="A117" s="85" t="s">
        <v>890</v>
      </c>
      <c r="B117" s="81" t="s">
        <v>891</v>
      </c>
      <c r="C117" s="78">
        <f t="shared" si="1"/>
        <v>259.37</v>
      </c>
      <c r="D117" s="78">
        <v>259.37</v>
      </c>
      <c r="E117" s="78">
        <v>0</v>
      </c>
      <c r="G117" s="79"/>
    </row>
    <row r="118" spans="1:7" x14ac:dyDescent="0.25">
      <c r="A118" s="88" t="s">
        <v>381</v>
      </c>
      <c r="B118" s="81" t="s">
        <v>892</v>
      </c>
      <c r="C118" s="78">
        <f t="shared" si="1"/>
        <v>582.1</v>
      </c>
      <c r="D118" s="78">
        <v>582.1</v>
      </c>
      <c r="E118" s="78">
        <v>0</v>
      </c>
      <c r="G118" s="79"/>
    </row>
    <row r="119" spans="1:7" x14ac:dyDescent="0.25">
      <c r="A119" s="85" t="s">
        <v>383</v>
      </c>
      <c r="B119" s="81" t="s">
        <v>893</v>
      </c>
      <c r="C119" s="78">
        <f t="shared" si="1"/>
        <v>277.10000000000002</v>
      </c>
      <c r="D119" s="78">
        <v>277.10000000000002</v>
      </c>
      <c r="E119" s="78">
        <v>0</v>
      </c>
      <c r="G119" s="79"/>
    </row>
    <row r="120" spans="1:7" x14ac:dyDescent="0.25">
      <c r="A120" s="83" t="s">
        <v>257</v>
      </c>
      <c r="B120" s="77" t="s">
        <v>894</v>
      </c>
      <c r="C120" s="78">
        <f t="shared" si="1"/>
        <v>221.37999999999997</v>
      </c>
      <c r="D120" s="78">
        <v>219.48999999999998</v>
      </c>
      <c r="E120" s="78">
        <v>1.89</v>
      </c>
      <c r="G120" s="79"/>
    </row>
    <row r="121" spans="1:7" x14ac:dyDescent="0.25">
      <c r="A121" s="83" t="s">
        <v>597</v>
      </c>
      <c r="B121" s="77" t="s">
        <v>895</v>
      </c>
      <c r="C121" s="78">
        <f t="shared" si="1"/>
        <v>24.68</v>
      </c>
      <c r="D121" s="78">
        <v>24.68</v>
      </c>
      <c r="E121" s="78">
        <v>0</v>
      </c>
      <c r="G121" s="79"/>
    </row>
    <row r="122" spans="1:7" x14ac:dyDescent="0.25">
      <c r="A122" s="83" t="s">
        <v>361</v>
      </c>
      <c r="B122" s="77" t="s">
        <v>896</v>
      </c>
      <c r="C122" s="78">
        <f t="shared" si="1"/>
        <v>19475.43</v>
      </c>
      <c r="D122" s="78">
        <v>19209.82</v>
      </c>
      <c r="E122" s="78">
        <v>265.61</v>
      </c>
      <c r="G122" s="79"/>
    </row>
    <row r="123" spans="1:7" x14ac:dyDescent="0.25">
      <c r="A123" s="83" t="s">
        <v>267</v>
      </c>
      <c r="B123" s="77" t="s">
        <v>897</v>
      </c>
      <c r="C123" s="78">
        <f t="shared" si="1"/>
        <v>41</v>
      </c>
      <c r="D123" s="78">
        <v>41</v>
      </c>
      <c r="E123" s="78">
        <v>0</v>
      </c>
      <c r="G123" s="79"/>
    </row>
    <row r="124" spans="1:7" x14ac:dyDescent="0.25">
      <c r="A124" s="83" t="s">
        <v>233</v>
      </c>
      <c r="B124" s="77" t="s">
        <v>898</v>
      </c>
      <c r="C124" s="78">
        <f t="shared" si="1"/>
        <v>1045.22</v>
      </c>
      <c r="D124" s="78">
        <v>1045.22</v>
      </c>
      <c r="E124" s="78">
        <v>0</v>
      </c>
      <c r="G124" s="79"/>
    </row>
    <row r="125" spans="1:7" x14ac:dyDescent="0.25">
      <c r="A125" s="83" t="s">
        <v>251</v>
      </c>
      <c r="B125" s="77" t="s">
        <v>899</v>
      </c>
      <c r="C125" s="78">
        <f t="shared" si="1"/>
        <v>34.099999999999994</v>
      </c>
      <c r="D125" s="78">
        <v>34.099999999999994</v>
      </c>
      <c r="E125" s="78">
        <v>0</v>
      </c>
      <c r="G125" s="79"/>
    </row>
    <row r="126" spans="1:7" x14ac:dyDescent="0.25">
      <c r="A126" s="83" t="s">
        <v>237</v>
      </c>
      <c r="B126" s="77" t="s">
        <v>900</v>
      </c>
      <c r="C126" s="78">
        <f t="shared" si="1"/>
        <v>4867.76</v>
      </c>
      <c r="D126" s="78">
        <v>4821.43</v>
      </c>
      <c r="E126" s="78">
        <v>46.33</v>
      </c>
      <c r="G126" s="79"/>
    </row>
    <row r="127" spans="1:7" x14ac:dyDescent="0.25">
      <c r="A127" s="83" t="s">
        <v>167</v>
      </c>
      <c r="B127" s="77" t="s">
        <v>901</v>
      </c>
      <c r="C127" s="78">
        <f t="shared" si="1"/>
        <v>18584.140000000003</v>
      </c>
      <c r="D127" s="78">
        <v>18324.580000000002</v>
      </c>
      <c r="E127" s="78">
        <v>259.56</v>
      </c>
      <c r="G127" s="79"/>
    </row>
    <row r="128" spans="1:7" x14ac:dyDescent="0.25">
      <c r="A128" s="83" t="s">
        <v>367</v>
      </c>
      <c r="B128" s="77" t="s">
        <v>902</v>
      </c>
      <c r="C128" s="78">
        <f t="shared" si="1"/>
        <v>24965.88</v>
      </c>
      <c r="D128" s="78">
        <v>24696.99</v>
      </c>
      <c r="E128" s="78">
        <v>268.89</v>
      </c>
      <c r="G128" s="79"/>
    </row>
    <row r="129" spans="1:7" x14ac:dyDescent="0.25">
      <c r="A129" s="83" t="s">
        <v>668</v>
      </c>
      <c r="B129" s="77" t="s">
        <v>903</v>
      </c>
      <c r="C129" s="78">
        <f t="shared" si="1"/>
        <v>1050.47</v>
      </c>
      <c r="D129" s="78">
        <v>1039.69</v>
      </c>
      <c r="E129" s="78">
        <v>10.78</v>
      </c>
      <c r="G129" s="79"/>
    </row>
    <row r="130" spans="1:7" x14ac:dyDescent="0.25">
      <c r="A130" s="83" t="s">
        <v>171</v>
      </c>
      <c r="B130" s="77" t="s">
        <v>904</v>
      </c>
      <c r="C130" s="78">
        <f t="shared" si="1"/>
        <v>1408.02</v>
      </c>
      <c r="D130" s="78">
        <v>1398.69</v>
      </c>
      <c r="E130" s="78">
        <v>9.33</v>
      </c>
      <c r="G130" s="79"/>
    </row>
    <row r="131" spans="1:7" x14ac:dyDescent="0.25">
      <c r="A131" s="83" t="s">
        <v>407</v>
      </c>
      <c r="B131" s="77" t="s">
        <v>905</v>
      </c>
      <c r="C131" s="78">
        <f t="shared" si="1"/>
        <v>593.18999999999994</v>
      </c>
      <c r="D131" s="78">
        <v>575.36999999999989</v>
      </c>
      <c r="E131" s="78">
        <v>17.82</v>
      </c>
      <c r="G131" s="79"/>
    </row>
    <row r="132" spans="1:7" x14ac:dyDescent="0.25">
      <c r="A132" s="83" t="s">
        <v>421</v>
      </c>
      <c r="B132" s="77" t="s">
        <v>906</v>
      </c>
      <c r="C132" s="78">
        <f t="shared" si="1"/>
        <v>94.67</v>
      </c>
      <c r="D132" s="78">
        <v>94.67</v>
      </c>
      <c r="E132" s="78">
        <v>0</v>
      </c>
      <c r="G132" s="79"/>
    </row>
    <row r="133" spans="1:7" x14ac:dyDescent="0.25">
      <c r="A133" s="83" t="s">
        <v>571</v>
      </c>
      <c r="B133" s="77" t="s">
        <v>907</v>
      </c>
      <c r="C133" s="78">
        <f t="shared" si="1"/>
        <v>568.25</v>
      </c>
      <c r="D133" s="78">
        <v>564.69000000000005</v>
      </c>
      <c r="E133" s="78">
        <v>3.56</v>
      </c>
      <c r="G133" s="79"/>
    </row>
    <row r="134" spans="1:7" x14ac:dyDescent="0.25">
      <c r="A134" s="83" t="s">
        <v>209</v>
      </c>
      <c r="B134" s="77" t="s">
        <v>908</v>
      </c>
      <c r="C134" s="78">
        <f t="shared" si="1"/>
        <v>1680.6299999999999</v>
      </c>
      <c r="D134" s="78">
        <v>1669.4099999999999</v>
      </c>
      <c r="E134" s="78">
        <v>11.22</v>
      </c>
      <c r="G134" s="79"/>
    </row>
    <row r="135" spans="1:7" x14ac:dyDescent="0.25">
      <c r="A135" s="83" t="s">
        <v>722</v>
      </c>
      <c r="B135" s="77" t="s">
        <v>909</v>
      </c>
      <c r="C135" s="78">
        <f t="shared" si="1"/>
        <v>82.399999999999991</v>
      </c>
      <c r="D135" s="78">
        <v>80.399999999999991</v>
      </c>
      <c r="E135" s="78">
        <v>2</v>
      </c>
      <c r="G135" s="79"/>
    </row>
    <row r="136" spans="1:7" x14ac:dyDescent="0.25">
      <c r="A136" s="83" t="s">
        <v>185</v>
      </c>
      <c r="B136" s="77" t="s">
        <v>910</v>
      </c>
      <c r="C136" s="78">
        <f t="shared" ref="C136:C199" si="2">SUM(D136:E136)</f>
        <v>1261.29</v>
      </c>
      <c r="D136" s="78">
        <v>1256.07</v>
      </c>
      <c r="E136" s="78">
        <v>5.22</v>
      </c>
      <c r="G136" s="79"/>
    </row>
    <row r="137" spans="1:7" x14ac:dyDescent="0.25">
      <c r="A137" s="83" t="s">
        <v>587</v>
      </c>
      <c r="B137" s="77" t="s">
        <v>911</v>
      </c>
      <c r="C137" s="78">
        <f t="shared" si="2"/>
        <v>9400.8099999999977</v>
      </c>
      <c r="D137" s="78">
        <v>9262.8099999999977</v>
      </c>
      <c r="E137" s="78">
        <v>138</v>
      </c>
      <c r="G137" s="79"/>
    </row>
    <row r="138" spans="1:7" x14ac:dyDescent="0.25">
      <c r="A138" s="83" t="s">
        <v>912</v>
      </c>
      <c r="B138" s="77" t="s">
        <v>913</v>
      </c>
      <c r="C138" s="78">
        <f t="shared" si="2"/>
        <v>452.71</v>
      </c>
      <c r="D138" s="78">
        <v>452.71</v>
      </c>
      <c r="E138" s="78">
        <v>0</v>
      </c>
      <c r="G138" s="79"/>
    </row>
    <row r="139" spans="1:7" x14ac:dyDescent="0.25">
      <c r="A139" s="83" t="s">
        <v>365</v>
      </c>
      <c r="B139" s="77" t="s">
        <v>914</v>
      </c>
      <c r="C139" s="78">
        <f t="shared" si="2"/>
        <v>30862.350000000002</v>
      </c>
      <c r="D139" s="78">
        <v>30606.910000000003</v>
      </c>
      <c r="E139" s="78">
        <v>255.44</v>
      </c>
      <c r="G139" s="79"/>
    </row>
    <row r="140" spans="1:7" x14ac:dyDescent="0.25">
      <c r="A140" s="83" t="s">
        <v>603</v>
      </c>
      <c r="B140" s="77" t="s">
        <v>915</v>
      </c>
      <c r="C140" s="78">
        <f t="shared" si="2"/>
        <v>2553.38</v>
      </c>
      <c r="D140" s="78">
        <v>2519.1600000000003</v>
      </c>
      <c r="E140" s="78">
        <v>34.22</v>
      </c>
      <c r="G140" s="79"/>
    </row>
    <row r="141" spans="1:7" x14ac:dyDescent="0.25">
      <c r="A141" s="83" t="s">
        <v>724</v>
      </c>
      <c r="B141" s="77" t="s">
        <v>916</v>
      </c>
      <c r="C141" s="78">
        <f t="shared" si="2"/>
        <v>35.6</v>
      </c>
      <c r="D141" s="78">
        <v>35.6</v>
      </c>
      <c r="E141" s="78">
        <v>0</v>
      </c>
      <c r="G141" s="79"/>
    </row>
    <row r="142" spans="1:7" x14ac:dyDescent="0.25">
      <c r="A142" s="83" t="s">
        <v>633</v>
      </c>
      <c r="B142" s="77" t="s">
        <v>917</v>
      </c>
      <c r="C142" s="78">
        <f t="shared" si="2"/>
        <v>566.69000000000017</v>
      </c>
      <c r="D142" s="78">
        <v>564.58000000000015</v>
      </c>
      <c r="E142" s="78">
        <v>2.11</v>
      </c>
      <c r="G142" s="79"/>
    </row>
    <row r="143" spans="1:7" x14ac:dyDescent="0.25">
      <c r="A143" s="83" t="s">
        <v>159</v>
      </c>
      <c r="B143" s="77" t="s">
        <v>918</v>
      </c>
      <c r="C143" s="78">
        <f t="shared" si="2"/>
        <v>195.69</v>
      </c>
      <c r="D143" s="78">
        <v>192.69</v>
      </c>
      <c r="E143" s="78">
        <v>3</v>
      </c>
      <c r="G143" s="79"/>
    </row>
    <row r="144" spans="1:7" x14ac:dyDescent="0.25">
      <c r="A144" s="83" t="s">
        <v>227</v>
      </c>
      <c r="B144" s="77" t="s">
        <v>919</v>
      </c>
      <c r="C144" s="78">
        <f t="shared" si="2"/>
        <v>6250.8799999999983</v>
      </c>
      <c r="D144" s="78">
        <v>6135.7699999999986</v>
      </c>
      <c r="E144" s="78">
        <v>115.11</v>
      </c>
      <c r="G144" s="79"/>
    </row>
    <row r="145" spans="1:7" x14ac:dyDescent="0.25">
      <c r="A145" s="83" t="s">
        <v>657</v>
      </c>
      <c r="B145" s="77" t="s">
        <v>920</v>
      </c>
      <c r="C145" s="78">
        <f t="shared" si="2"/>
        <v>234.48000000000002</v>
      </c>
      <c r="D145" s="78">
        <v>233.70000000000002</v>
      </c>
      <c r="E145" s="78">
        <v>0.78</v>
      </c>
      <c r="G145" s="79"/>
    </row>
    <row r="146" spans="1:7" x14ac:dyDescent="0.25">
      <c r="A146" s="83" t="s">
        <v>559</v>
      </c>
      <c r="B146" s="77" t="s">
        <v>921</v>
      </c>
      <c r="C146" s="78">
        <f t="shared" si="2"/>
        <v>243.22000000000003</v>
      </c>
      <c r="D146" s="78">
        <v>242.11</v>
      </c>
      <c r="E146" s="78">
        <v>1.1100000000000001</v>
      </c>
      <c r="G146" s="79"/>
    </row>
    <row r="147" spans="1:7" x14ac:dyDescent="0.25">
      <c r="A147" s="85" t="s">
        <v>643</v>
      </c>
      <c r="B147" s="81" t="s">
        <v>922</v>
      </c>
      <c r="C147" s="78">
        <f t="shared" si="2"/>
        <v>36.599999999999994</v>
      </c>
      <c r="D147" s="78">
        <v>36.599999999999994</v>
      </c>
      <c r="E147" s="78">
        <v>0</v>
      </c>
      <c r="G147" s="79"/>
    </row>
    <row r="148" spans="1:7" x14ac:dyDescent="0.25">
      <c r="A148" s="82" t="s">
        <v>720</v>
      </c>
      <c r="B148" s="77" t="s">
        <v>923</v>
      </c>
      <c r="C148" s="78">
        <f t="shared" si="2"/>
        <v>409.61999999999989</v>
      </c>
      <c r="D148" s="78">
        <v>393.39999999999992</v>
      </c>
      <c r="E148" s="78">
        <v>16.22</v>
      </c>
      <c r="G148" s="79"/>
    </row>
    <row r="149" spans="1:7" x14ac:dyDescent="0.25">
      <c r="A149" s="83" t="s">
        <v>429</v>
      </c>
      <c r="B149" s="77" t="s">
        <v>924</v>
      </c>
      <c r="C149" s="78">
        <f t="shared" si="2"/>
        <v>205.16</v>
      </c>
      <c r="D149" s="78">
        <v>205.16</v>
      </c>
      <c r="E149" s="78">
        <v>0</v>
      </c>
      <c r="G149" s="79"/>
    </row>
    <row r="150" spans="1:7" x14ac:dyDescent="0.25">
      <c r="A150" s="83" t="s">
        <v>712</v>
      </c>
      <c r="B150" s="77" t="s">
        <v>925</v>
      </c>
      <c r="C150" s="78">
        <f t="shared" si="2"/>
        <v>3366.1300000000006</v>
      </c>
      <c r="D150" s="78">
        <v>3307.0200000000004</v>
      </c>
      <c r="E150" s="78">
        <v>59.11</v>
      </c>
      <c r="G150" s="79"/>
    </row>
    <row r="151" spans="1:7" x14ac:dyDescent="0.25">
      <c r="A151" s="83" t="s">
        <v>758</v>
      </c>
      <c r="B151" s="77" t="s">
        <v>926</v>
      </c>
      <c r="C151" s="78">
        <f t="shared" si="2"/>
        <v>808.94999999999993</v>
      </c>
      <c r="D151" s="78">
        <v>804.39</v>
      </c>
      <c r="E151" s="78">
        <v>4.5599999999999996</v>
      </c>
      <c r="G151" s="79"/>
    </row>
    <row r="152" spans="1:7" x14ac:dyDescent="0.25">
      <c r="A152" s="83" t="s">
        <v>247</v>
      </c>
      <c r="B152" s="77" t="s">
        <v>927</v>
      </c>
      <c r="C152" s="78">
        <f t="shared" si="2"/>
        <v>89.61</v>
      </c>
      <c r="D152" s="78">
        <v>89.5</v>
      </c>
      <c r="E152" s="78">
        <v>0.11</v>
      </c>
      <c r="G152" s="79"/>
    </row>
    <row r="153" spans="1:7" x14ac:dyDescent="0.25">
      <c r="A153" s="83" t="s">
        <v>179</v>
      </c>
      <c r="B153" s="77" t="s">
        <v>928</v>
      </c>
      <c r="C153" s="78">
        <f t="shared" si="2"/>
        <v>603.5</v>
      </c>
      <c r="D153" s="78">
        <v>598.94000000000005</v>
      </c>
      <c r="E153" s="78">
        <v>4.5599999999999996</v>
      </c>
      <c r="G153" s="79"/>
    </row>
    <row r="154" spans="1:7" x14ac:dyDescent="0.25">
      <c r="A154" s="83" t="s">
        <v>479</v>
      </c>
      <c r="B154" s="77" t="s">
        <v>929</v>
      </c>
      <c r="C154" s="78">
        <f t="shared" si="2"/>
        <v>1408.92</v>
      </c>
      <c r="D154" s="78">
        <v>1408.03</v>
      </c>
      <c r="E154" s="78">
        <v>0.89</v>
      </c>
      <c r="G154" s="79"/>
    </row>
    <row r="155" spans="1:7" x14ac:dyDescent="0.25">
      <c r="A155" s="83" t="s">
        <v>664</v>
      </c>
      <c r="B155" s="77" t="s">
        <v>930</v>
      </c>
      <c r="C155" s="78">
        <f t="shared" si="2"/>
        <v>464.44</v>
      </c>
      <c r="D155" s="78">
        <v>461.11</v>
      </c>
      <c r="E155" s="78">
        <v>3.33</v>
      </c>
      <c r="G155" s="79"/>
    </row>
    <row r="156" spans="1:7" x14ac:dyDescent="0.25">
      <c r="A156" s="83" t="s">
        <v>595</v>
      </c>
      <c r="B156" s="77" t="s">
        <v>931</v>
      </c>
      <c r="C156" s="78">
        <f t="shared" si="2"/>
        <v>9999.9399999999987</v>
      </c>
      <c r="D156" s="78">
        <v>9840.0499999999993</v>
      </c>
      <c r="E156" s="78">
        <v>159.88999999999999</v>
      </c>
      <c r="G156" s="79"/>
    </row>
    <row r="157" spans="1:7" x14ac:dyDescent="0.25">
      <c r="A157" s="83" t="s">
        <v>297</v>
      </c>
      <c r="B157" s="77" t="s">
        <v>932</v>
      </c>
      <c r="C157" s="78">
        <f t="shared" si="2"/>
        <v>292.17</v>
      </c>
      <c r="D157" s="78">
        <v>287.28000000000003</v>
      </c>
      <c r="E157" s="78">
        <v>4.8899999999999997</v>
      </c>
      <c r="G157" s="79"/>
    </row>
    <row r="158" spans="1:7" x14ac:dyDescent="0.25">
      <c r="A158" s="83" t="s">
        <v>623</v>
      </c>
      <c r="B158" s="77" t="s">
        <v>933</v>
      </c>
      <c r="C158" s="78">
        <f t="shared" si="2"/>
        <v>10296.059999999998</v>
      </c>
      <c r="D158" s="78">
        <v>10197.499999999998</v>
      </c>
      <c r="E158" s="78">
        <v>98.56</v>
      </c>
      <c r="G158" s="79"/>
    </row>
    <row r="159" spans="1:7" x14ac:dyDescent="0.25">
      <c r="A159" s="83" t="s">
        <v>621</v>
      </c>
      <c r="B159" s="77" t="s">
        <v>934</v>
      </c>
      <c r="C159" s="78">
        <f t="shared" si="2"/>
        <v>1780.49</v>
      </c>
      <c r="D159" s="78">
        <v>1752.27</v>
      </c>
      <c r="E159" s="78">
        <v>28.22</v>
      </c>
      <c r="G159" s="79"/>
    </row>
    <row r="160" spans="1:7" x14ac:dyDescent="0.25">
      <c r="A160" s="83" t="s">
        <v>339</v>
      </c>
      <c r="B160" s="77" t="s">
        <v>935</v>
      </c>
      <c r="C160" s="78">
        <f t="shared" si="2"/>
        <v>4022.5399999999995</v>
      </c>
      <c r="D160" s="78">
        <v>3996.8699999999994</v>
      </c>
      <c r="E160" s="78">
        <v>25.67</v>
      </c>
      <c r="G160" s="79"/>
    </row>
    <row r="161" spans="1:7" x14ac:dyDescent="0.25">
      <c r="A161" s="83" t="s">
        <v>714</v>
      </c>
      <c r="B161" s="77" t="s">
        <v>936</v>
      </c>
      <c r="C161" s="78">
        <f t="shared" si="2"/>
        <v>1745.5299999999995</v>
      </c>
      <c r="D161" s="78">
        <v>1730.4199999999996</v>
      </c>
      <c r="E161" s="78">
        <v>15.11</v>
      </c>
      <c r="G161" s="79"/>
    </row>
    <row r="162" spans="1:7" x14ac:dyDescent="0.25">
      <c r="A162" s="83" t="s">
        <v>497</v>
      </c>
      <c r="B162" s="77" t="s">
        <v>937</v>
      </c>
      <c r="C162" s="78">
        <f t="shared" si="2"/>
        <v>717.46</v>
      </c>
      <c r="D162" s="78">
        <v>717.46</v>
      </c>
      <c r="E162" s="78">
        <v>0</v>
      </c>
      <c r="G162" s="79"/>
    </row>
    <row r="163" spans="1:7" x14ac:dyDescent="0.25">
      <c r="A163" s="83" t="s">
        <v>581</v>
      </c>
      <c r="B163" s="77" t="s">
        <v>938</v>
      </c>
      <c r="C163" s="78">
        <f t="shared" si="2"/>
        <v>52.750000000000007</v>
      </c>
      <c r="D163" s="78">
        <v>52.750000000000007</v>
      </c>
      <c r="E163" s="78">
        <v>0</v>
      </c>
      <c r="G163" s="79"/>
    </row>
    <row r="164" spans="1:7" x14ac:dyDescent="0.25">
      <c r="A164" s="83" t="s">
        <v>599</v>
      </c>
      <c r="B164" s="77" t="s">
        <v>939</v>
      </c>
      <c r="C164" s="78">
        <f t="shared" si="2"/>
        <v>5831.7</v>
      </c>
      <c r="D164" s="78">
        <v>5795.59</v>
      </c>
      <c r="E164" s="78">
        <v>36.11</v>
      </c>
      <c r="G164" s="79"/>
    </row>
    <row r="165" spans="1:7" x14ac:dyDescent="0.25">
      <c r="A165" s="83" t="s">
        <v>299</v>
      </c>
      <c r="B165" s="77" t="s">
        <v>940</v>
      </c>
      <c r="C165" s="78">
        <f t="shared" si="2"/>
        <v>1376.93</v>
      </c>
      <c r="D165" s="78">
        <v>1349.6000000000001</v>
      </c>
      <c r="E165" s="78">
        <v>27.33</v>
      </c>
      <c r="G165" s="79"/>
    </row>
    <row r="166" spans="1:7" x14ac:dyDescent="0.25">
      <c r="A166" s="83" t="s">
        <v>437</v>
      </c>
      <c r="B166" s="77" t="s">
        <v>941</v>
      </c>
      <c r="C166" s="78">
        <f t="shared" si="2"/>
        <v>396.35999999999996</v>
      </c>
      <c r="D166" s="78">
        <v>392.35999999999996</v>
      </c>
      <c r="E166" s="78">
        <v>4</v>
      </c>
      <c r="G166" s="79"/>
    </row>
    <row r="167" spans="1:7" x14ac:dyDescent="0.25">
      <c r="A167" s="83" t="s">
        <v>283</v>
      </c>
      <c r="B167" s="77" t="s">
        <v>942</v>
      </c>
      <c r="C167" s="78">
        <f t="shared" si="2"/>
        <v>8455.7099999999991</v>
      </c>
      <c r="D167" s="78">
        <v>8327.82</v>
      </c>
      <c r="E167" s="78">
        <v>127.89</v>
      </c>
      <c r="G167" s="79"/>
    </row>
    <row r="168" spans="1:7" x14ac:dyDescent="0.25">
      <c r="A168" s="83" t="s">
        <v>435</v>
      </c>
      <c r="B168" s="77" t="s">
        <v>943</v>
      </c>
      <c r="C168" s="78">
        <f t="shared" si="2"/>
        <v>578.4</v>
      </c>
      <c r="D168" s="78">
        <v>575.51</v>
      </c>
      <c r="E168" s="78">
        <v>2.89</v>
      </c>
      <c r="G168" s="79"/>
    </row>
    <row r="169" spans="1:7" x14ac:dyDescent="0.25">
      <c r="A169" s="83" t="s">
        <v>776</v>
      </c>
      <c r="B169" s="77" t="s">
        <v>944</v>
      </c>
      <c r="C169" s="78">
        <f t="shared" si="2"/>
        <v>849.66</v>
      </c>
      <c r="D169" s="78">
        <v>842.66</v>
      </c>
      <c r="E169" s="78">
        <v>7</v>
      </c>
      <c r="G169" s="79"/>
    </row>
    <row r="170" spans="1:7" x14ac:dyDescent="0.25">
      <c r="A170" s="83" t="s">
        <v>718</v>
      </c>
      <c r="B170" s="77" t="s">
        <v>945</v>
      </c>
      <c r="C170" s="78">
        <f t="shared" si="2"/>
        <v>1658.75</v>
      </c>
      <c r="D170" s="78">
        <v>1631.64</v>
      </c>
      <c r="E170" s="78">
        <v>27.11</v>
      </c>
      <c r="G170" s="79"/>
    </row>
    <row r="171" spans="1:7" x14ac:dyDescent="0.25">
      <c r="A171" s="83" t="s">
        <v>579</v>
      </c>
      <c r="B171" s="77" t="s">
        <v>946</v>
      </c>
      <c r="C171" s="78">
        <f t="shared" si="2"/>
        <v>58.900000000000006</v>
      </c>
      <c r="D171" s="78">
        <v>58.900000000000006</v>
      </c>
      <c r="E171" s="78">
        <v>0</v>
      </c>
      <c r="G171" s="79"/>
    </row>
    <row r="172" spans="1:7" x14ac:dyDescent="0.25">
      <c r="A172" s="83" t="s">
        <v>575</v>
      </c>
      <c r="B172" s="77" t="s">
        <v>947</v>
      </c>
      <c r="C172" s="78">
        <f t="shared" si="2"/>
        <v>6681.9599999999982</v>
      </c>
      <c r="D172" s="78">
        <v>6586.0699999999979</v>
      </c>
      <c r="E172" s="78">
        <v>95.89</v>
      </c>
      <c r="G172" s="79"/>
    </row>
    <row r="173" spans="1:7" x14ac:dyDescent="0.25">
      <c r="A173" s="82" t="s">
        <v>373</v>
      </c>
      <c r="B173" s="77" t="s">
        <v>948</v>
      </c>
      <c r="C173" s="78">
        <f t="shared" si="2"/>
        <v>534.53</v>
      </c>
      <c r="D173" s="78">
        <v>534.53</v>
      </c>
      <c r="E173" s="78">
        <v>0</v>
      </c>
      <c r="G173" s="79"/>
    </row>
    <row r="174" spans="1:7" x14ac:dyDescent="0.25">
      <c r="A174" s="83" t="s">
        <v>589</v>
      </c>
      <c r="B174" s="77" t="s">
        <v>949</v>
      </c>
      <c r="C174" s="78">
        <f t="shared" si="2"/>
        <v>15246.549999999997</v>
      </c>
      <c r="D174" s="78">
        <v>15063.769999999997</v>
      </c>
      <c r="E174" s="78">
        <v>182.78</v>
      </c>
      <c r="G174" s="79"/>
    </row>
    <row r="175" spans="1:7" x14ac:dyDescent="0.25">
      <c r="A175" s="83" t="s">
        <v>750</v>
      </c>
      <c r="B175" s="77" t="s">
        <v>950</v>
      </c>
      <c r="C175" s="78">
        <f t="shared" si="2"/>
        <v>1246.1899999999996</v>
      </c>
      <c r="D175" s="78">
        <v>1230.6299999999997</v>
      </c>
      <c r="E175" s="78">
        <v>15.56</v>
      </c>
      <c r="G175" s="79"/>
    </row>
    <row r="176" spans="1:7" x14ac:dyDescent="0.25">
      <c r="A176" s="83" t="s">
        <v>431</v>
      </c>
      <c r="B176" s="77" t="s">
        <v>951</v>
      </c>
      <c r="C176" s="78">
        <f t="shared" si="2"/>
        <v>780.87000000000012</v>
      </c>
      <c r="D176" s="78">
        <v>772.43000000000006</v>
      </c>
      <c r="E176" s="78">
        <v>8.44</v>
      </c>
      <c r="G176" s="79"/>
    </row>
    <row r="177" spans="1:7" x14ac:dyDescent="0.25">
      <c r="A177" s="83" t="s">
        <v>509</v>
      </c>
      <c r="B177" s="77" t="s">
        <v>952</v>
      </c>
      <c r="C177" s="78">
        <f t="shared" si="2"/>
        <v>362.8</v>
      </c>
      <c r="D177" s="78">
        <v>308.62</v>
      </c>
      <c r="E177" s="78">
        <v>54.18</v>
      </c>
      <c r="G177" s="79"/>
    </row>
    <row r="178" spans="1:7" x14ac:dyDescent="0.25">
      <c r="A178" s="83" t="s">
        <v>487</v>
      </c>
      <c r="B178" s="77" t="s">
        <v>953</v>
      </c>
      <c r="C178" s="78">
        <f t="shared" si="2"/>
        <v>130.78</v>
      </c>
      <c r="D178" s="78">
        <v>129</v>
      </c>
      <c r="E178" s="78">
        <v>1.78</v>
      </c>
      <c r="G178" s="79"/>
    </row>
    <row r="179" spans="1:7" x14ac:dyDescent="0.25">
      <c r="A179" s="83" t="s">
        <v>515</v>
      </c>
      <c r="B179" s="77" t="s">
        <v>954</v>
      </c>
      <c r="C179" s="78">
        <f t="shared" si="2"/>
        <v>1023.2700000000001</v>
      </c>
      <c r="D179" s="78">
        <v>1014.94</v>
      </c>
      <c r="E179" s="78">
        <v>8.33</v>
      </c>
      <c r="G179" s="79"/>
    </row>
    <row r="180" spans="1:7" x14ac:dyDescent="0.25">
      <c r="A180" s="83" t="s">
        <v>619</v>
      </c>
      <c r="B180" s="77" t="s">
        <v>955</v>
      </c>
      <c r="C180" s="78">
        <f t="shared" si="2"/>
        <v>1389.82</v>
      </c>
      <c r="D180" s="78">
        <v>1378.6</v>
      </c>
      <c r="E180" s="78">
        <v>11.22</v>
      </c>
      <c r="G180" s="79"/>
    </row>
    <row r="181" spans="1:7" x14ac:dyDescent="0.25">
      <c r="A181" s="83" t="s">
        <v>716</v>
      </c>
      <c r="B181" s="77" t="s">
        <v>956</v>
      </c>
      <c r="C181" s="78">
        <f t="shared" si="2"/>
        <v>1827.3999999999996</v>
      </c>
      <c r="D181" s="78">
        <v>1798.5099999999995</v>
      </c>
      <c r="E181" s="78">
        <v>28.89</v>
      </c>
      <c r="G181" s="79"/>
    </row>
    <row r="182" spans="1:7" x14ac:dyDescent="0.25">
      <c r="A182" s="83" t="s">
        <v>295</v>
      </c>
      <c r="B182" s="77" t="s">
        <v>957</v>
      </c>
      <c r="C182" s="78">
        <f t="shared" si="2"/>
        <v>714.69999999999993</v>
      </c>
      <c r="D182" s="78">
        <v>712.36999999999989</v>
      </c>
      <c r="E182" s="78">
        <v>2.33</v>
      </c>
      <c r="G182" s="79"/>
    </row>
    <row r="183" spans="1:7" x14ac:dyDescent="0.25">
      <c r="A183" s="83" t="s">
        <v>263</v>
      </c>
      <c r="B183" s="77" t="s">
        <v>958</v>
      </c>
      <c r="C183" s="78">
        <f t="shared" si="2"/>
        <v>2062.0400000000004</v>
      </c>
      <c r="D183" s="78">
        <v>2034.1500000000003</v>
      </c>
      <c r="E183" s="78">
        <v>27.89</v>
      </c>
      <c r="G183" s="79"/>
    </row>
    <row r="184" spans="1:7" x14ac:dyDescent="0.25">
      <c r="A184" s="83" t="s">
        <v>389</v>
      </c>
      <c r="B184" s="77" t="s">
        <v>959</v>
      </c>
      <c r="C184" s="78">
        <f t="shared" si="2"/>
        <v>5461.19</v>
      </c>
      <c r="D184" s="78">
        <v>5393.86</v>
      </c>
      <c r="E184" s="78">
        <v>67.33</v>
      </c>
      <c r="G184" s="79"/>
    </row>
    <row r="185" spans="1:7" x14ac:dyDescent="0.25">
      <c r="A185" s="83" t="s">
        <v>483</v>
      </c>
      <c r="B185" s="77" t="s">
        <v>960</v>
      </c>
      <c r="C185" s="78">
        <f t="shared" si="2"/>
        <v>2268.37</v>
      </c>
      <c r="D185" s="78">
        <v>2239.37</v>
      </c>
      <c r="E185" s="78">
        <v>29</v>
      </c>
      <c r="G185" s="79"/>
    </row>
    <row r="186" spans="1:7" x14ac:dyDescent="0.25">
      <c r="A186" s="83" t="s">
        <v>513</v>
      </c>
      <c r="B186" s="77" t="s">
        <v>961</v>
      </c>
      <c r="C186" s="78">
        <f t="shared" si="2"/>
        <v>83.630000000000024</v>
      </c>
      <c r="D186" s="78">
        <v>83.630000000000024</v>
      </c>
      <c r="E186" s="78">
        <v>0</v>
      </c>
      <c r="G186" s="79"/>
    </row>
    <row r="187" spans="1:7" x14ac:dyDescent="0.25">
      <c r="A187" s="83" t="s">
        <v>672</v>
      </c>
      <c r="B187" s="77" t="s">
        <v>962</v>
      </c>
      <c r="C187" s="78">
        <f t="shared" si="2"/>
        <v>15019.350000000002</v>
      </c>
      <c r="D187" s="78">
        <v>14771.240000000002</v>
      </c>
      <c r="E187" s="78">
        <v>248.11</v>
      </c>
      <c r="G187" s="79"/>
    </row>
    <row r="188" spans="1:7" x14ac:dyDescent="0.25">
      <c r="A188" s="83" t="s">
        <v>666</v>
      </c>
      <c r="B188" s="77" t="s">
        <v>963</v>
      </c>
      <c r="C188" s="78">
        <f t="shared" si="2"/>
        <v>249.68999999999997</v>
      </c>
      <c r="D188" s="78">
        <v>249.68999999999997</v>
      </c>
      <c r="E188" s="78">
        <v>0</v>
      </c>
      <c r="G188" s="79"/>
    </row>
    <row r="189" spans="1:7" x14ac:dyDescent="0.25">
      <c r="A189" s="83" t="s">
        <v>369</v>
      </c>
      <c r="B189" s="77" t="s">
        <v>964</v>
      </c>
      <c r="C189" s="78">
        <f t="shared" si="2"/>
        <v>22618.519999999997</v>
      </c>
      <c r="D189" s="78">
        <v>22402.199999999997</v>
      </c>
      <c r="E189" s="78">
        <v>216.32000000000002</v>
      </c>
      <c r="G189" s="79"/>
    </row>
    <row r="190" spans="1:7" x14ac:dyDescent="0.25">
      <c r="A190" s="83" t="s">
        <v>317</v>
      </c>
      <c r="B190" s="77" t="s">
        <v>965</v>
      </c>
      <c r="C190" s="78">
        <f t="shared" si="2"/>
        <v>5622.7400000000007</v>
      </c>
      <c r="D190" s="78">
        <v>5472.52</v>
      </c>
      <c r="E190" s="78">
        <v>150.22</v>
      </c>
      <c r="G190" s="79"/>
    </row>
    <row r="191" spans="1:7" x14ac:dyDescent="0.25">
      <c r="A191" s="83" t="s">
        <v>746</v>
      </c>
      <c r="B191" s="77" t="s">
        <v>966</v>
      </c>
      <c r="C191" s="78">
        <f t="shared" si="2"/>
        <v>145.91</v>
      </c>
      <c r="D191" s="78">
        <v>145.47</v>
      </c>
      <c r="E191" s="78">
        <v>0.44</v>
      </c>
      <c r="G191" s="79"/>
    </row>
    <row r="192" spans="1:7" x14ac:dyDescent="0.25">
      <c r="A192" s="83" t="s">
        <v>315</v>
      </c>
      <c r="B192" s="77" t="s">
        <v>967</v>
      </c>
      <c r="C192" s="78">
        <f t="shared" si="2"/>
        <v>329.2299999999999</v>
      </c>
      <c r="D192" s="78">
        <v>323.89999999999992</v>
      </c>
      <c r="E192" s="78">
        <v>5.33</v>
      </c>
      <c r="G192" s="79"/>
    </row>
    <row r="193" spans="1:7" x14ac:dyDescent="0.25">
      <c r="A193" s="83" t="s">
        <v>503</v>
      </c>
      <c r="B193" s="77" t="s">
        <v>968</v>
      </c>
      <c r="C193" s="78">
        <f t="shared" si="2"/>
        <v>1017.1600000000001</v>
      </c>
      <c r="D193" s="78">
        <v>1017.1600000000001</v>
      </c>
      <c r="E193" s="78">
        <v>0</v>
      </c>
      <c r="G193" s="79"/>
    </row>
    <row r="194" spans="1:7" x14ac:dyDescent="0.25">
      <c r="A194" s="83" t="s">
        <v>313</v>
      </c>
      <c r="B194" s="77" t="s">
        <v>969</v>
      </c>
      <c r="C194" s="78">
        <f t="shared" si="2"/>
        <v>566.08000000000015</v>
      </c>
      <c r="D194" s="78">
        <v>560.6400000000001</v>
      </c>
      <c r="E194" s="78">
        <v>5.44</v>
      </c>
      <c r="G194" s="79"/>
    </row>
    <row r="195" spans="1:7" x14ac:dyDescent="0.25">
      <c r="A195" s="83" t="s">
        <v>465</v>
      </c>
      <c r="B195" s="77" t="s">
        <v>970</v>
      </c>
      <c r="C195" s="78">
        <f t="shared" si="2"/>
        <v>222.39000000000001</v>
      </c>
      <c r="D195" s="78">
        <v>217.61</v>
      </c>
      <c r="E195" s="78">
        <v>4.78</v>
      </c>
      <c r="G195" s="79"/>
    </row>
    <row r="196" spans="1:7" x14ac:dyDescent="0.25">
      <c r="A196" s="83" t="s">
        <v>491</v>
      </c>
      <c r="B196" s="77" t="s">
        <v>971</v>
      </c>
      <c r="C196" s="78">
        <f t="shared" si="2"/>
        <v>1060.46</v>
      </c>
      <c r="D196" s="78">
        <v>1042.54</v>
      </c>
      <c r="E196" s="78">
        <v>17.920000000000002</v>
      </c>
      <c r="G196" s="79"/>
    </row>
    <row r="197" spans="1:7" x14ac:dyDescent="0.25">
      <c r="A197" s="83" t="s">
        <v>676</v>
      </c>
      <c r="B197" s="77" t="s">
        <v>972</v>
      </c>
      <c r="C197" s="78">
        <f t="shared" si="2"/>
        <v>9703.3199999999961</v>
      </c>
      <c r="D197" s="78">
        <v>9579.3499999999967</v>
      </c>
      <c r="E197" s="78">
        <v>123.97000000000001</v>
      </c>
      <c r="G197" s="79"/>
    </row>
    <row r="198" spans="1:7" x14ac:dyDescent="0.25">
      <c r="A198" s="83" t="s">
        <v>489</v>
      </c>
      <c r="B198" s="77" t="s">
        <v>973</v>
      </c>
      <c r="C198" s="78">
        <f t="shared" si="2"/>
        <v>6480.23</v>
      </c>
      <c r="D198" s="78">
        <v>6443.79</v>
      </c>
      <c r="E198" s="78">
        <v>36.44</v>
      </c>
      <c r="G198" s="79"/>
    </row>
    <row r="199" spans="1:7" x14ac:dyDescent="0.25">
      <c r="A199" s="83" t="s">
        <v>447</v>
      </c>
      <c r="B199" s="77" t="s">
        <v>974</v>
      </c>
      <c r="C199" s="78">
        <f t="shared" si="2"/>
        <v>801.66000000000008</v>
      </c>
      <c r="D199" s="78">
        <v>792.22</v>
      </c>
      <c r="E199" s="78">
        <v>9.44</v>
      </c>
      <c r="G199" s="79"/>
    </row>
    <row r="200" spans="1:7" x14ac:dyDescent="0.25">
      <c r="A200" s="83" t="s">
        <v>647</v>
      </c>
      <c r="B200" s="77" t="s">
        <v>975</v>
      </c>
      <c r="C200" s="78">
        <f t="shared" ref="C200:C263" si="3">SUM(D200:E200)</f>
        <v>47.400000000000006</v>
      </c>
      <c r="D200" s="78">
        <v>47.400000000000006</v>
      </c>
      <c r="E200" s="78">
        <v>0</v>
      </c>
      <c r="G200" s="79"/>
    </row>
    <row r="201" spans="1:7" x14ac:dyDescent="0.25">
      <c r="A201" s="83" t="s">
        <v>557</v>
      </c>
      <c r="B201" s="77" t="s">
        <v>976</v>
      </c>
      <c r="C201" s="78">
        <f t="shared" si="3"/>
        <v>731.38000000000022</v>
      </c>
      <c r="D201" s="78">
        <v>722.05000000000018</v>
      </c>
      <c r="E201" s="78">
        <v>9.33</v>
      </c>
      <c r="G201" s="79"/>
    </row>
    <row r="202" spans="1:7" x14ac:dyDescent="0.25">
      <c r="A202" s="83" t="s">
        <v>615</v>
      </c>
      <c r="B202" s="77" t="s">
        <v>977</v>
      </c>
      <c r="C202" s="78">
        <f t="shared" si="3"/>
        <v>68.7</v>
      </c>
      <c r="D202" s="78">
        <v>68.7</v>
      </c>
      <c r="E202" s="78">
        <v>0</v>
      </c>
      <c r="G202" s="79"/>
    </row>
    <row r="203" spans="1:7" x14ac:dyDescent="0.25">
      <c r="A203" s="83" t="s">
        <v>255</v>
      </c>
      <c r="B203" s="77" t="s">
        <v>978</v>
      </c>
      <c r="C203" s="78">
        <f t="shared" si="3"/>
        <v>32.5</v>
      </c>
      <c r="D203" s="78">
        <v>32.5</v>
      </c>
      <c r="E203" s="78">
        <v>0</v>
      </c>
      <c r="G203" s="79"/>
    </row>
    <row r="204" spans="1:7" x14ac:dyDescent="0.25">
      <c r="A204" s="83" t="s">
        <v>239</v>
      </c>
      <c r="B204" s="77" t="s">
        <v>979</v>
      </c>
      <c r="C204" s="78">
        <f t="shared" si="3"/>
        <v>136.94</v>
      </c>
      <c r="D204" s="78">
        <v>136.94</v>
      </c>
      <c r="E204" s="78">
        <v>0</v>
      </c>
      <c r="G204" s="79"/>
    </row>
    <row r="205" spans="1:7" x14ac:dyDescent="0.25">
      <c r="A205" s="83" t="s">
        <v>501</v>
      </c>
      <c r="B205" s="77" t="s">
        <v>980</v>
      </c>
      <c r="C205" s="78">
        <f t="shared" si="3"/>
        <v>511.53000000000003</v>
      </c>
      <c r="D205" s="78">
        <v>507.53000000000003</v>
      </c>
      <c r="E205" s="78">
        <v>4</v>
      </c>
      <c r="G205" s="79"/>
    </row>
    <row r="206" spans="1:7" x14ac:dyDescent="0.25">
      <c r="A206" s="83" t="s">
        <v>535</v>
      </c>
      <c r="B206" s="77" t="s">
        <v>981</v>
      </c>
      <c r="C206" s="78">
        <f t="shared" si="3"/>
        <v>2625.8300000000004</v>
      </c>
      <c r="D206" s="78">
        <v>2587.5000000000005</v>
      </c>
      <c r="E206" s="78">
        <v>38.33</v>
      </c>
      <c r="G206" s="79"/>
    </row>
    <row r="207" spans="1:7" x14ac:dyDescent="0.25">
      <c r="A207" s="83" t="s">
        <v>157</v>
      </c>
      <c r="B207" s="77" t="s">
        <v>982</v>
      </c>
      <c r="C207" s="78">
        <f t="shared" si="3"/>
        <v>4509.74</v>
      </c>
      <c r="D207" s="78">
        <v>4450.3</v>
      </c>
      <c r="E207" s="78">
        <v>59.44</v>
      </c>
      <c r="G207" s="79"/>
    </row>
    <row r="208" spans="1:7" x14ac:dyDescent="0.25">
      <c r="A208" s="83" t="s">
        <v>243</v>
      </c>
      <c r="B208" s="77" t="s">
        <v>983</v>
      </c>
      <c r="C208" s="78">
        <f t="shared" si="3"/>
        <v>24.2</v>
      </c>
      <c r="D208" s="78">
        <v>22.2</v>
      </c>
      <c r="E208" s="78">
        <v>2</v>
      </c>
      <c r="G208" s="79"/>
    </row>
    <row r="209" spans="1:7" x14ac:dyDescent="0.25">
      <c r="A209" s="83" t="s">
        <v>732</v>
      </c>
      <c r="B209" s="77" t="s">
        <v>984</v>
      </c>
      <c r="C209" s="78">
        <f t="shared" si="3"/>
        <v>155.58000000000001</v>
      </c>
      <c r="D209" s="78">
        <v>155.58000000000001</v>
      </c>
      <c r="E209" s="78">
        <v>0</v>
      </c>
      <c r="G209" s="79"/>
    </row>
    <row r="210" spans="1:7" x14ac:dyDescent="0.25">
      <c r="A210" s="83" t="s">
        <v>261</v>
      </c>
      <c r="B210" s="77" t="s">
        <v>985</v>
      </c>
      <c r="C210" s="78">
        <f t="shared" si="3"/>
        <v>18141.499999999996</v>
      </c>
      <c r="D210" s="78">
        <v>17988.059999999998</v>
      </c>
      <c r="E210" s="78">
        <v>153.44</v>
      </c>
      <c r="G210" s="79"/>
    </row>
    <row r="211" spans="1:7" x14ac:dyDescent="0.25">
      <c r="A211" s="83" t="s">
        <v>495</v>
      </c>
      <c r="B211" s="77" t="s">
        <v>986</v>
      </c>
      <c r="C211" s="78">
        <f t="shared" si="3"/>
        <v>296.85000000000008</v>
      </c>
      <c r="D211" s="78">
        <v>294.63000000000005</v>
      </c>
      <c r="E211" s="78">
        <v>2.2200000000000002</v>
      </c>
      <c r="G211" s="79"/>
    </row>
    <row r="212" spans="1:7" x14ac:dyDescent="0.25">
      <c r="A212" s="83" t="s">
        <v>169</v>
      </c>
      <c r="B212" s="77" t="s">
        <v>987</v>
      </c>
      <c r="C212" s="78">
        <f t="shared" si="3"/>
        <v>141.69999999999999</v>
      </c>
      <c r="D212" s="78">
        <v>140.69999999999999</v>
      </c>
      <c r="E212" s="78">
        <v>1</v>
      </c>
      <c r="G212" s="79"/>
    </row>
    <row r="213" spans="1:7" x14ac:dyDescent="0.25">
      <c r="A213" s="83" t="s">
        <v>449</v>
      </c>
      <c r="B213" s="77" t="s">
        <v>988</v>
      </c>
      <c r="C213" s="78">
        <f t="shared" si="3"/>
        <v>253.25</v>
      </c>
      <c r="D213" s="78">
        <v>247.47</v>
      </c>
      <c r="E213" s="78">
        <v>5.78</v>
      </c>
      <c r="G213" s="79"/>
    </row>
    <row r="214" spans="1:7" x14ac:dyDescent="0.25">
      <c r="A214" s="83" t="s">
        <v>539</v>
      </c>
      <c r="B214" s="77" t="s">
        <v>989</v>
      </c>
      <c r="C214" s="78">
        <f t="shared" si="3"/>
        <v>8670.9800000000014</v>
      </c>
      <c r="D214" s="78">
        <v>8579.8700000000008</v>
      </c>
      <c r="E214" s="78">
        <v>91.11</v>
      </c>
      <c r="G214" s="79"/>
    </row>
    <row r="215" spans="1:7" x14ac:dyDescent="0.25">
      <c r="A215" s="85" t="s">
        <v>990</v>
      </c>
      <c r="B215" s="81" t="s">
        <v>991</v>
      </c>
      <c r="C215" s="78">
        <f t="shared" si="3"/>
        <v>109.3</v>
      </c>
      <c r="D215" s="78">
        <v>109.3</v>
      </c>
      <c r="E215" s="78">
        <v>0</v>
      </c>
      <c r="G215" s="79"/>
    </row>
    <row r="216" spans="1:7" x14ac:dyDescent="0.25">
      <c r="A216" s="83" t="s">
        <v>481</v>
      </c>
      <c r="B216" s="77" t="s">
        <v>992</v>
      </c>
      <c r="C216" s="78">
        <f t="shared" si="3"/>
        <v>709.02</v>
      </c>
      <c r="D216" s="78">
        <v>696.02</v>
      </c>
      <c r="E216" s="78">
        <v>13</v>
      </c>
      <c r="G216" s="79"/>
    </row>
    <row r="217" spans="1:7" x14ac:dyDescent="0.25">
      <c r="A217" s="83" t="s">
        <v>269</v>
      </c>
      <c r="B217" s="77" t="s">
        <v>993</v>
      </c>
      <c r="C217" s="78">
        <f t="shared" si="3"/>
        <v>352.65999999999991</v>
      </c>
      <c r="D217" s="78">
        <v>348.76999999999992</v>
      </c>
      <c r="E217" s="78">
        <v>3.89</v>
      </c>
      <c r="G217" s="79"/>
    </row>
    <row r="218" spans="1:7" x14ac:dyDescent="0.25">
      <c r="A218" s="83" t="s">
        <v>193</v>
      </c>
      <c r="B218" s="77" t="s">
        <v>994</v>
      </c>
      <c r="C218" s="78">
        <f t="shared" si="3"/>
        <v>3510.7700000000004</v>
      </c>
      <c r="D218" s="78">
        <v>3486.9900000000002</v>
      </c>
      <c r="E218" s="78">
        <v>23.78</v>
      </c>
      <c r="G218" s="79"/>
    </row>
    <row r="219" spans="1:7" x14ac:dyDescent="0.25">
      <c r="A219" s="83" t="s">
        <v>331</v>
      </c>
      <c r="B219" s="77" t="s">
        <v>995</v>
      </c>
      <c r="C219" s="78">
        <f t="shared" si="3"/>
        <v>1176.92</v>
      </c>
      <c r="D219" s="78">
        <v>1163.7</v>
      </c>
      <c r="E219" s="78">
        <v>13.22</v>
      </c>
      <c r="G219" s="79"/>
    </row>
    <row r="220" spans="1:7" x14ac:dyDescent="0.25">
      <c r="A220" s="83" t="s">
        <v>702</v>
      </c>
      <c r="B220" s="77" t="s">
        <v>996</v>
      </c>
      <c r="C220" s="78">
        <f t="shared" si="3"/>
        <v>248.46999999999997</v>
      </c>
      <c r="D220" s="78">
        <v>248.46999999999997</v>
      </c>
      <c r="E220" s="78">
        <v>0</v>
      </c>
      <c r="G220" s="79"/>
    </row>
    <row r="221" spans="1:7" x14ac:dyDescent="0.25">
      <c r="A221" s="82" t="s">
        <v>645</v>
      </c>
      <c r="B221" s="77" t="s">
        <v>997</v>
      </c>
      <c r="C221" s="78">
        <f t="shared" si="3"/>
        <v>614.63999999999987</v>
      </c>
      <c r="D221" s="78">
        <v>614.63999999999987</v>
      </c>
      <c r="E221" s="78">
        <v>0</v>
      </c>
      <c r="G221" s="79"/>
    </row>
    <row r="222" spans="1:7" x14ac:dyDescent="0.25">
      <c r="A222" s="83" t="s">
        <v>175</v>
      </c>
      <c r="B222" s="77" t="s">
        <v>998</v>
      </c>
      <c r="C222" s="78">
        <f t="shared" si="3"/>
        <v>2456.87</v>
      </c>
      <c r="D222" s="78">
        <v>2442.87</v>
      </c>
      <c r="E222" s="78">
        <v>14</v>
      </c>
      <c r="G222" s="79"/>
    </row>
    <row r="223" spans="1:7" x14ac:dyDescent="0.25">
      <c r="A223" s="83" t="s">
        <v>728</v>
      </c>
      <c r="B223" s="77" t="s">
        <v>999</v>
      </c>
      <c r="C223" s="78">
        <f t="shared" si="3"/>
        <v>2643.41</v>
      </c>
      <c r="D223" s="78">
        <v>2599.9699999999998</v>
      </c>
      <c r="E223" s="78">
        <v>43.44</v>
      </c>
      <c r="G223" s="79"/>
    </row>
    <row r="224" spans="1:7" x14ac:dyDescent="0.25">
      <c r="A224" s="85" t="s">
        <v>1000</v>
      </c>
      <c r="B224" s="81" t="s">
        <v>1001</v>
      </c>
      <c r="C224" s="78">
        <f t="shared" si="3"/>
        <v>72.7</v>
      </c>
      <c r="D224" s="78">
        <v>72.7</v>
      </c>
      <c r="E224" s="78">
        <v>0</v>
      </c>
      <c r="G224" s="79"/>
    </row>
    <row r="225" spans="1:7" x14ac:dyDescent="0.25">
      <c r="A225" s="83" t="s">
        <v>523</v>
      </c>
      <c r="B225" s="77" t="s">
        <v>1002</v>
      </c>
      <c r="C225" s="78">
        <f t="shared" si="3"/>
        <v>22703.73</v>
      </c>
      <c r="D225" s="78">
        <v>22440.73</v>
      </c>
      <c r="E225" s="78">
        <v>263</v>
      </c>
      <c r="G225" s="79"/>
    </row>
    <row r="226" spans="1:7" x14ac:dyDescent="0.25">
      <c r="A226" s="83" t="s">
        <v>323</v>
      </c>
      <c r="B226" s="77" t="s">
        <v>1003</v>
      </c>
      <c r="C226" s="78">
        <f t="shared" si="3"/>
        <v>51.400000000000006</v>
      </c>
      <c r="D226" s="78">
        <v>50.400000000000006</v>
      </c>
      <c r="E226" s="78">
        <v>1</v>
      </c>
      <c r="G226" s="79"/>
    </row>
    <row r="227" spans="1:7" x14ac:dyDescent="0.25">
      <c r="A227" s="83" t="s">
        <v>327</v>
      </c>
      <c r="B227" s="77" t="s">
        <v>1004</v>
      </c>
      <c r="C227" s="78">
        <f t="shared" si="3"/>
        <v>646.09000000000015</v>
      </c>
      <c r="D227" s="78">
        <v>646.09000000000015</v>
      </c>
      <c r="E227" s="78">
        <v>0</v>
      </c>
      <c r="G227" s="79"/>
    </row>
    <row r="228" spans="1:7" x14ac:dyDescent="0.25">
      <c r="A228" s="89" t="s">
        <v>203</v>
      </c>
      <c r="B228" s="77" t="s">
        <v>1005</v>
      </c>
      <c r="C228" s="78">
        <f t="shared" si="3"/>
        <v>115.74999999999999</v>
      </c>
      <c r="D228" s="78">
        <v>115.74999999999999</v>
      </c>
      <c r="E228" s="78">
        <v>0</v>
      </c>
      <c r="G228" s="79"/>
    </row>
    <row r="229" spans="1:7" x14ac:dyDescent="0.25">
      <c r="A229" s="83" t="s">
        <v>201</v>
      </c>
      <c r="B229" s="77" t="s">
        <v>1006</v>
      </c>
      <c r="C229" s="78">
        <f t="shared" si="3"/>
        <v>3518.3500000000004</v>
      </c>
      <c r="D229" s="78">
        <v>3507.3500000000004</v>
      </c>
      <c r="E229" s="78">
        <v>11</v>
      </c>
      <c r="G229" s="79"/>
    </row>
    <row r="230" spans="1:7" x14ac:dyDescent="0.25">
      <c r="A230" s="83" t="s">
        <v>305</v>
      </c>
      <c r="B230" s="77" t="s">
        <v>1007</v>
      </c>
      <c r="C230" s="78">
        <f t="shared" si="3"/>
        <v>177.60000000000002</v>
      </c>
      <c r="D230" s="78">
        <v>177.60000000000002</v>
      </c>
      <c r="E230" s="78">
        <v>0</v>
      </c>
      <c r="G230" s="79"/>
    </row>
    <row r="231" spans="1:7" x14ac:dyDescent="0.25">
      <c r="A231" s="83" t="s">
        <v>273</v>
      </c>
      <c r="B231" s="77" t="s">
        <v>1008</v>
      </c>
      <c r="C231" s="78">
        <f t="shared" si="3"/>
        <v>3163.9400000000005</v>
      </c>
      <c r="D231" s="78">
        <v>3145.9400000000005</v>
      </c>
      <c r="E231" s="78">
        <v>18</v>
      </c>
      <c r="G231" s="79"/>
    </row>
    <row r="232" spans="1:7" x14ac:dyDescent="0.25">
      <c r="A232" s="83" t="s">
        <v>678</v>
      </c>
      <c r="B232" s="77" t="s">
        <v>1009</v>
      </c>
      <c r="C232" s="78">
        <f t="shared" si="3"/>
        <v>886.05000000000007</v>
      </c>
      <c r="D232" s="78">
        <v>876.61</v>
      </c>
      <c r="E232" s="78">
        <v>9.44</v>
      </c>
      <c r="G232" s="79"/>
    </row>
    <row r="233" spans="1:7" x14ac:dyDescent="0.25">
      <c r="A233" s="82" t="s">
        <v>377</v>
      </c>
      <c r="B233" s="77" t="s">
        <v>1010</v>
      </c>
      <c r="C233" s="78">
        <f t="shared" si="3"/>
        <v>328.1</v>
      </c>
      <c r="D233" s="78">
        <v>328.1</v>
      </c>
      <c r="E233" s="78">
        <v>0</v>
      </c>
      <c r="G233" s="79"/>
    </row>
    <row r="234" spans="1:7" x14ac:dyDescent="0.25">
      <c r="A234" s="83" t="s">
        <v>505</v>
      </c>
      <c r="B234" s="77" t="s">
        <v>1011</v>
      </c>
      <c r="C234" s="78">
        <f t="shared" si="3"/>
        <v>515.95000000000005</v>
      </c>
      <c r="D234" s="78">
        <v>515.95000000000005</v>
      </c>
      <c r="E234" s="78">
        <v>0</v>
      </c>
      <c r="G234" s="79"/>
    </row>
    <row r="235" spans="1:7" x14ac:dyDescent="0.25">
      <c r="A235" s="83" t="s">
        <v>459</v>
      </c>
      <c r="B235" s="77" t="s">
        <v>1012</v>
      </c>
      <c r="C235" s="78">
        <f t="shared" si="3"/>
        <v>725.22000000000014</v>
      </c>
      <c r="D235" s="78">
        <v>724.22000000000014</v>
      </c>
      <c r="E235" s="78">
        <v>1</v>
      </c>
      <c r="G235" s="79"/>
    </row>
    <row r="236" spans="1:7" x14ac:dyDescent="0.25">
      <c r="A236" s="83" t="s">
        <v>345</v>
      </c>
      <c r="B236" s="77" t="s">
        <v>1013</v>
      </c>
      <c r="C236" s="78">
        <f t="shared" si="3"/>
        <v>14756.609999999999</v>
      </c>
      <c r="D236" s="78">
        <v>14541.39</v>
      </c>
      <c r="E236" s="78">
        <v>215.22</v>
      </c>
      <c r="G236" s="79"/>
    </row>
    <row r="237" spans="1:7" x14ac:dyDescent="0.25">
      <c r="A237" s="87" t="s">
        <v>1014</v>
      </c>
      <c r="B237" s="77" t="s">
        <v>1015</v>
      </c>
      <c r="C237" s="78">
        <f t="shared" si="3"/>
        <v>64.2</v>
      </c>
      <c r="D237" s="78">
        <v>64.2</v>
      </c>
      <c r="E237" s="78">
        <v>0</v>
      </c>
      <c r="G237" s="79"/>
    </row>
    <row r="238" spans="1:7" x14ac:dyDescent="0.25">
      <c r="A238" s="83" t="s">
        <v>259</v>
      </c>
      <c r="B238" s="77" t="s">
        <v>1016</v>
      </c>
      <c r="C238" s="78">
        <f t="shared" si="3"/>
        <v>363.71999999999997</v>
      </c>
      <c r="D238" s="78">
        <v>361.15999999999997</v>
      </c>
      <c r="E238" s="78">
        <v>2.56</v>
      </c>
      <c r="G238" s="79"/>
    </row>
    <row r="239" spans="1:7" x14ac:dyDescent="0.25">
      <c r="A239" s="83" t="s">
        <v>177</v>
      </c>
      <c r="B239" s="77" t="s">
        <v>1017</v>
      </c>
      <c r="C239" s="78">
        <f t="shared" si="3"/>
        <v>13534.230000000001</v>
      </c>
      <c r="D239" s="78">
        <v>13381.37</v>
      </c>
      <c r="E239" s="78">
        <v>152.86000000000001</v>
      </c>
      <c r="G239" s="79"/>
    </row>
    <row r="240" spans="1:7" x14ac:dyDescent="0.25">
      <c r="A240" s="83" t="s">
        <v>221</v>
      </c>
      <c r="B240" s="77" t="s">
        <v>1018</v>
      </c>
      <c r="C240" s="78">
        <f t="shared" si="3"/>
        <v>3759.4</v>
      </c>
      <c r="D240" s="78">
        <v>3725.1800000000003</v>
      </c>
      <c r="E240" s="78">
        <v>34.22</v>
      </c>
      <c r="G240" s="79"/>
    </row>
    <row r="241" spans="1:7" x14ac:dyDescent="0.25">
      <c r="A241" s="83" t="s">
        <v>161</v>
      </c>
      <c r="B241" s="77" t="s">
        <v>1019</v>
      </c>
      <c r="C241" s="78">
        <f t="shared" si="3"/>
        <v>347.90000000000003</v>
      </c>
      <c r="D241" s="78">
        <v>346.23</v>
      </c>
      <c r="E241" s="78">
        <v>1.67</v>
      </c>
      <c r="G241" s="79"/>
    </row>
    <row r="242" spans="1:7" x14ac:dyDescent="0.25">
      <c r="A242" s="83" t="s">
        <v>639</v>
      </c>
      <c r="B242" s="77" t="s">
        <v>1020</v>
      </c>
      <c r="C242" s="78">
        <f t="shared" si="3"/>
        <v>1445.01</v>
      </c>
      <c r="D242" s="78">
        <v>1429.9</v>
      </c>
      <c r="E242" s="78">
        <v>15.11</v>
      </c>
      <c r="G242" s="79"/>
    </row>
    <row r="243" spans="1:7" x14ac:dyDescent="0.25">
      <c r="A243" s="83" t="s">
        <v>353</v>
      </c>
      <c r="B243" s="77" t="s">
        <v>1021</v>
      </c>
      <c r="C243" s="78">
        <f t="shared" si="3"/>
        <v>3055.8700000000008</v>
      </c>
      <c r="D243" s="78">
        <v>3033.0900000000006</v>
      </c>
      <c r="E243" s="78">
        <v>22.78</v>
      </c>
      <c r="G243" s="79"/>
    </row>
    <row r="244" spans="1:7" x14ac:dyDescent="0.25">
      <c r="A244" s="83" t="s">
        <v>682</v>
      </c>
      <c r="B244" s="77" t="s">
        <v>1022</v>
      </c>
      <c r="C244" s="78">
        <f t="shared" si="3"/>
        <v>2075.8200000000002</v>
      </c>
      <c r="D244" s="78">
        <v>2054.04</v>
      </c>
      <c r="E244" s="78">
        <v>21.78</v>
      </c>
      <c r="G244" s="79"/>
    </row>
    <row r="245" spans="1:7" x14ac:dyDescent="0.25">
      <c r="A245" s="83" t="s">
        <v>423</v>
      </c>
      <c r="B245" s="77" t="s">
        <v>1023</v>
      </c>
      <c r="C245" s="78">
        <f t="shared" si="3"/>
        <v>34.1</v>
      </c>
      <c r="D245" s="78">
        <v>34.1</v>
      </c>
      <c r="E245" s="78">
        <v>0</v>
      </c>
      <c r="G245" s="79"/>
    </row>
    <row r="246" spans="1:7" x14ac:dyDescent="0.25">
      <c r="A246" s="83" t="s">
        <v>742</v>
      </c>
      <c r="B246" s="77" t="s">
        <v>1024</v>
      </c>
      <c r="C246" s="78">
        <f t="shared" si="3"/>
        <v>153.47999999999999</v>
      </c>
      <c r="D246" s="78">
        <v>152.47999999999999</v>
      </c>
      <c r="E246" s="78">
        <v>1</v>
      </c>
      <c r="G246" s="79"/>
    </row>
    <row r="247" spans="1:7" x14ac:dyDescent="0.25">
      <c r="A247" s="83" t="s">
        <v>281</v>
      </c>
      <c r="B247" s="77" t="s">
        <v>1025</v>
      </c>
      <c r="C247" s="78">
        <f t="shared" si="3"/>
        <v>1764.43</v>
      </c>
      <c r="D247" s="78">
        <v>1749.99</v>
      </c>
      <c r="E247" s="78">
        <v>14.44</v>
      </c>
      <c r="G247" s="79"/>
    </row>
    <row r="248" spans="1:7" x14ac:dyDescent="0.25">
      <c r="A248" s="83" t="s">
        <v>561</v>
      </c>
      <c r="B248" s="77" t="s">
        <v>1026</v>
      </c>
      <c r="C248" s="78">
        <f t="shared" si="3"/>
        <v>782.55</v>
      </c>
      <c r="D248" s="78">
        <v>776.66</v>
      </c>
      <c r="E248" s="78">
        <v>5.89</v>
      </c>
      <c r="G248" s="79"/>
    </row>
    <row r="249" spans="1:7" x14ac:dyDescent="0.25">
      <c r="A249" s="83" t="s">
        <v>309</v>
      </c>
      <c r="B249" s="77" t="s">
        <v>1027</v>
      </c>
      <c r="C249" s="78">
        <f t="shared" si="3"/>
        <v>54</v>
      </c>
      <c r="D249" s="78">
        <v>54</v>
      </c>
      <c r="E249" s="78">
        <v>0</v>
      </c>
      <c r="G249" s="79"/>
    </row>
    <row r="250" spans="1:7" x14ac:dyDescent="0.25">
      <c r="A250" s="83" t="s">
        <v>333</v>
      </c>
      <c r="B250" s="77" t="s">
        <v>1028</v>
      </c>
      <c r="C250" s="78">
        <f t="shared" si="3"/>
        <v>51026.729999999996</v>
      </c>
      <c r="D250" s="78">
        <v>50535.749999999993</v>
      </c>
      <c r="E250" s="78">
        <v>490.97999999999996</v>
      </c>
      <c r="G250" s="79"/>
    </row>
    <row r="251" spans="1:7" x14ac:dyDescent="0.25">
      <c r="A251" s="83" t="s">
        <v>567</v>
      </c>
      <c r="B251" s="77" t="s">
        <v>1029</v>
      </c>
      <c r="C251" s="78">
        <f t="shared" si="3"/>
        <v>4350.92</v>
      </c>
      <c r="D251" s="78">
        <v>4293.7</v>
      </c>
      <c r="E251" s="78">
        <v>57.22</v>
      </c>
      <c r="G251" s="79"/>
    </row>
    <row r="252" spans="1:7" x14ac:dyDescent="0.25">
      <c r="A252" s="83" t="s">
        <v>756</v>
      </c>
      <c r="B252" s="77" t="s">
        <v>1030</v>
      </c>
      <c r="C252" s="78">
        <f t="shared" si="3"/>
        <v>3661.5800000000004</v>
      </c>
      <c r="D252" s="78">
        <v>3624.4700000000003</v>
      </c>
      <c r="E252" s="78">
        <v>37.11</v>
      </c>
      <c r="G252" s="79"/>
    </row>
    <row r="253" spans="1:7" x14ac:dyDescent="0.25">
      <c r="A253" s="83" t="s">
        <v>519</v>
      </c>
      <c r="B253" s="77" t="s">
        <v>1031</v>
      </c>
      <c r="C253" s="78">
        <f t="shared" si="3"/>
        <v>242.2</v>
      </c>
      <c r="D253" s="78">
        <v>235.86999999999998</v>
      </c>
      <c r="E253" s="78">
        <v>6.33</v>
      </c>
      <c r="G253" s="79"/>
    </row>
    <row r="254" spans="1:7" x14ac:dyDescent="0.25">
      <c r="A254" s="83" t="s">
        <v>197</v>
      </c>
      <c r="B254" s="77" t="s">
        <v>1032</v>
      </c>
      <c r="C254" s="78">
        <f t="shared" si="3"/>
        <v>2559.2700000000009</v>
      </c>
      <c r="D254" s="78">
        <v>2521.2700000000009</v>
      </c>
      <c r="E254" s="78">
        <v>38</v>
      </c>
      <c r="G254" s="79"/>
    </row>
    <row r="255" spans="1:7" x14ac:dyDescent="0.25">
      <c r="A255" s="83" t="s">
        <v>555</v>
      </c>
      <c r="B255" s="77" t="s">
        <v>1033</v>
      </c>
      <c r="C255" s="78">
        <f t="shared" si="3"/>
        <v>9.4</v>
      </c>
      <c r="D255" s="78">
        <v>9.4</v>
      </c>
      <c r="E255" s="78">
        <v>0</v>
      </c>
      <c r="G255" s="79"/>
    </row>
    <row r="256" spans="1:7" x14ac:dyDescent="0.25">
      <c r="A256" s="83" t="s">
        <v>477</v>
      </c>
      <c r="B256" s="77" t="s">
        <v>1034</v>
      </c>
      <c r="C256" s="78">
        <f t="shared" si="3"/>
        <v>4325.8599999999997</v>
      </c>
      <c r="D256" s="78">
        <v>4242.6099999999997</v>
      </c>
      <c r="E256" s="78">
        <v>83.250000000000014</v>
      </c>
      <c r="G256" s="79"/>
    </row>
    <row r="257" spans="1:7" x14ac:dyDescent="0.25">
      <c r="A257" s="83" t="s">
        <v>363</v>
      </c>
      <c r="B257" s="77" t="s">
        <v>1035</v>
      </c>
      <c r="C257" s="78">
        <f t="shared" si="3"/>
        <v>9165.8700000000008</v>
      </c>
      <c r="D257" s="78">
        <v>9074.5400000000009</v>
      </c>
      <c r="E257" s="78">
        <v>91.33</v>
      </c>
      <c r="G257" s="79"/>
    </row>
    <row r="258" spans="1:7" x14ac:dyDescent="0.25">
      <c r="A258" s="83" t="s">
        <v>577</v>
      </c>
      <c r="B258" s="77" t="s">
        <v>1036</v>
      </c>
      <c r="C258" s="78">
        <f t="shared" si="3"/>
        <v>63.4</v>
      </c>
      <c r="D258" s="78">
        <v>63.4</v>
      </c>
      <c r="E258" s="78">
        <v>0</v>
      </c>
      <c r="G258" s="79"/>
    </row>
    <row r="259" spans="1:7" x14ac:dyDescent="0.25">
      <c r="A259" s="83" t="s">
        <v>347</v>
      </c>
      <c r="B259" s="77" t="s">
        <v>1037</v>
      </c>
      <c r="C259" s="78">
        <f t="shared" si="3"/>
        <v>34.76</v>
      </c>
      <c r="D259" s="78">
        <v>34.43</v>
      </c>
      <c r="E259" s="78">
        <v>0.33</v>
      </c>
      <c r="G259" s="79"/>
    </row>
    <row r="260" spans="1:7" x14ac:dyDescent="0.25">
      <c r="A260" s="83" t="s">
        <v>601</v>
      </c>
      <c r="B260" s="77" t="s">
        <v>1038</v>
      </c>
      <c r="C260" s="78">
        <f t="shared" si="3"/>
        <v>9316.869999999999</v>
      </c>
      <c r="D260" s="78">
        <v>9215.31</v>
      </c>
      <c r="E260" s="78">
        <v>101.56</v>
      </c>
      <c r="G260" s="79"/>
    </row>
    <row r="261" spans="1:7" x14ac:dyDescent="0.25">
      <c r="A261" s="83" t="s">
        <v>359</v>
      </c>
      <c r="B261" s="77" t="s">
        <v>1039</v>
      </c>
      <c r="C261" s="78">
        <f t="shared" si="3"/>
        <v>7119.77</v>
      </c>
      <c r="D261" s="78">
        <v>7053.4400000000005</v>
      </c>
      <c r="E261" s="78">
        <v>66.33</v>
      </c>
      <c r="G261" s="79"/>
    </row>
    <row r="262" spans="1:7" x14ac:dyDescent="0.25">
      <c r="A262" s="83" t="s">
        <v>279</v>
      </c>
      <c r="B262" s="77" t="s">
        <v>1040</v>
      </c>
      <c r="C262" s="78">
        <f t="shared" si="3"/>
        <v>555.2700000000001</v>
      </c>
      <c r="D262" s="78">
        <v>552.16000000000008</v>
      </c>
      <c r="E262" s="78">
        <v>3.11</v>
      </c>
      <c r="G262" s="79"/>
    </row>
    <row r="263" spans="1:7" x14ac:dyDescent="0.25">
      <c r="A263" s="83" t="s">
        <v>507</v>
      </c>
      <c r="B263" s="77" t="s">
        <v>1041</v>
      </c>
      <c r="C263" s="78">
        <f t="shared" si="3"/>
        <v>560.58000000000015</v>
      </c>
      <c r="D263" s="78">
        <v>553.69000000000017</v>
      </c>
      <c r="E263" s="78">
        <v>6.89</v>
      </c>
      <c r="G263" s="79"/>
    </row>
    <row r="264" spans="1:7" x14ac:dyDescent="0.25">
      <c r="A264" s="83" t="s">
        <v>393</v>
      </c>
      <c r="B264" s="77" t="s">
        <v>1042</v>
      </c>
      <c r="C264" s="78">
        <f t="shared" ref="C264:C327" si="4">SUM(D264:E264)</f>
        <v>9739.5</v>
      </c>
      <c r="D264" s="78">
        <v>9612.17</v>
      </c>
      <c r="E264" s="78">
        <v>127.33</v>
      </c>
      <c r="G264" s="79"/>
    </row>
    <row r="265" spans="1:7" x14ac:dyDescent="0.25">
      <c r="A265" s="83" t="s">
        <v>321</v>
      </c>
      <c r="B265" s="77" t="s">
        <v>1043</v>
      </c>
      <c r="C265" s="78">
        <f t="shared" si="4"/>
        <v>1199.5599999999997</v>
      </c>
      <c r="D265" s="78">
        <v>1191.4499999999998</v>
      </c>
      <c r="E265" s="78">
        <v>8.11</v>
      </c>
      <c r="G265" s="79"/>
    </row>
    <row r="266" spans="1:7" x14ac:dyDescent="0.25">
      <c r="A266" s="83" t="s">
        <v>473</v>
      </c>
      <c r="B266" s="77" t="s">
        <v>1044</v>
      </c>
      <c r="C266" s="78">
        <f t="shared" si="4"/>
        <v>199.6</v>
      </c>
      <c r="D266" s="78">
        <v>199.6</v>
      </c>
      <c r="E266" s="78">
        <v>0</v>
      </c>
      <c r="G266" s="79"/>
    </row>
    <row r="267" spans="1:7" x14ac:dyDescent="0.25">
      <c r="A267" s="83" t="s">
        <v>613</v>
      </c>
      <c r="B267" s="77" t="s">
        <v>1045</v>
      </c>
      <c r="C267" s="78">
        <f t="shared" si="4"/>
        <v>28654.680000000004</v>
      </c>
      <c r="D267" s="78">
        <v>28355.120000000003</v>
      </c>
      <c r="E267" s="78">
        <v>299.56</v>
      </c>
      <c r="G267" s="79"/>
    </row>
    <row r="268" spans="1:7" x14ac:dyDescent="0.25">
      <c r="A268" s="82" t="s">
        <v>641</v>
      </c>
      <c r="B268" s="77" t="s">
        <v>1046</v>
      </c>
      <c r="C268" s="78">
        <f t="shared" si="4"/>
        <v>673.70000000000016</v>
      </c>
      <c r="D268" s="78">
        <v>673.70000000000016</v>
      </c>
      <c r="E268" s="78">
        <v>0</v>
      </c>
      <c r="G268" s="79"/>
    </row>
    <row r="269" spans="1:7" x14ac:dyDescent="0.25">
      <c r="A269" s="83" t="s">
        <v>457</v>
      </c>
      <c r="B269" s="77" t="s">
        <v>1047</v>
      </c>
      <c r="C269" s="78">
        <f t="shared" si="4"/>
        <v>72.02000000000001</v>
      </c>
      <c r="D269" s="78">
        <v>71.800000000000011</v>
      </c>
      <c r="E269" s="78">
        <v>0.22</v>
      </c>
      <c r="G269" s="79"/>
    </row>
    <row r="270" spans="1:7" x14ac:dyDescent="0.25">
      <c r="A270" s="83" t="s">
        <v>744</v>
      </c>
      <c r="B270" s="77" t="s">
        <v>1048</v>
      </c>
      <c r="C270" s="78">
        <f t="shared" si="4"/>
        <v>124.24999999999999</v>
      </c>
      <c r="D270" s="78">
        <v>124.24999999999999</v>
      </c>
      <c r="E270" s="78">
        <v>0</v>
      </c>
      <c r="G270" s="79"/>
    </row>
    <row r="271" spans="1:7" x14ac:dyDescent="0.25">
      <c r="A271" s="83" t="s">
        <v>611</v>
      </c>
      <c r="B271" s="77" t="s">
        <v>1049</v>
      </c>
      <c r="C271" s="78">
        <f t="shared" si="4"/>
        <v>4650.4399999999996</v>
      </c>
      <c r="D271" s="78">
        <v>4579</v>
      </c>
      <c r="E271" s="78">
        <v>71.44</v>
      </c>
      <c r="G271" s="79"/>
    </row>
    <row r="272" spans="1:7" x14ac:dyDescent="0.25">
      <c r="A272" s="83" t="s">
        <v>265</v>
      </c>
      <c r="B272" s="77" t="s">
        <v>1050</v>
      </c>
      <c r="C272" s="78">
        <f t="shared" si="4"/>
        <v>11.4</v>
      </c>
      <c r="D272" s="78">
        <v>11.4</v>
      </c>
      <c r="E272" s="78">
        <v>0</v>
      </c>
      <c r="G272" s="79"/>
    </row>
    <row r="273" spans="1:9" x14ac:dyDescent="0.25">
      <c r="A273" s="83" t="s">
        <v>225</v>
      </c>
      <c r="B273" s="77" t="s">
        <v>1051</v>
      </c>
      <c r="C273" s="78">
        <f t="shared" si="4"/>
        <v>332.8</v>
      </c>
      <c r="D273" s="78">
        <v>332.8</v>
      </c>
      <c r="E273" s="78">
        <v>0</v>
      </c>
      <c r="G273" s="79"/>
    </row>
    <row r="274" spans="1:9" x14ac:dyDescent="0.25">
      <c r="A274" s="83" t="s">
        <v>181</v>
      </c>
      <c r="B274" s="77" t="s">
        <v>1052</v>
      </c>
      <c r="C274" s="78">
        <f t="shared" si="4"/>
        <v>11</v>
      </c>
      <c r="D274" s="78">
        <v>11</v>
      </c>
      <c r="E274" s="78">
        <v>0</v>
      </c>
      <c r="G274" s="79"/>
    </row>
    <row r="275" spans="1:9" x14ac:dyDescent="0.25">
      <c r="A275" s="83" t="s">
        <v>521</v>
      </c>
      <c r="B275" s="77" t="s">
        <v>1053</v>
      </c>
      <c r="C275" s="78">
        <f t="shared" si="4"/>
        <v>3146.1800000000003</v>
      </c>
      <c r="D275" s="78">
        <v>3117.07</v>
      </c>
      <c r="E275" s="78">
        <v>29.11</v>
      </c>
      <c r="G275" s="79"/>
    </row>
    <row r="276" spans="1:9" x14ac:dyDescent="0.25">
      <c r="A276" s="83" t="s">
        <v>736</v>
      </c>
      <c r="B276" s="77" t="s">
        <v>1054</v>
      </c>
      <c r="C276" s="78">
        <f t="shared" si="4"/>
        <v>39.800000000000004</v>
      </c>
      <c r="D276" s="78">
        <v>38.800000000000004</v>
      </c>
      <c r="E276" s="78">
        <v>1</v>
      </c>
      <c r="G276" s="79"/>
      <c r="I276" s="79"/>
    </row>
    <row r="277" spans="1:9" x14ac:dyDescent="0.25">
      <c r="A277" s="83" t="s">
        <v>583</v>
      </c>
      <c r="B277" s="77" t="s">
        <v>1055</v>
      </c>
      <c r="C277" s="78">
        <f t="shared" si="4"/>
        <v>780.95</v>
      </c>
      <c r="D277" s="78">
        <v>780.95</v>
      </c>
      <c r="E277" s="78">
        <v>0</v>
      </c>
      <c r="G277" s="79"/>
      <c r="I277" s="79"/>
    </row>
    <row r="278" spans="1:9" x14ac:dyDescent="0.25">
      <c r="A278" s="83" t="s">
        <v>605</v>
      </c>
      <c r="B278" s="77" t="s">
        <v>1056</v>
      </c>
      <c r="C278" s="78">
        <f t="shared" si="4"/>
        <v>1957.2900000000002</v>
      </c>
      <c r="D278" s="78">
        <v>1936.6200000000001</v>
      </c>
      <c r="E278" s="78">
        <v>20.67</v>
      </c>
      <c r="G278" s="79"/>
    </row>
    <row r="279" spans="1:9" x14ac:dyDescent="0.25">
      <c r="A279" s="85" t="s">
        <v>375</v>
      </c>
      <c r="B279" s="77" t="s">
        <v>1057</v>
      </c>
      <c r="C279" s="78">
        <f t="shared" si="4"/>
        <v>449.88</v>
      </c>
      <c r="D279" s="78">
        <v>449.88</v>
      </c>
      <c r="E279" s="78">
        <v>0</v>
      </c>
      <c r="G279" s="79"/>
    </row>
    <row r="280" spans="1:9" x14ac:dyDescent="0.25">
      <c r="A280" s="82" t="s">
        <v>553</v>
      </c>
      <c r="B280" s="77" t="s">
        <v>1058</v>
      </c>
      <c r="C280" s="78">
        <f t="shared" si="4"/>
        <v>176.1</v>
      </c>
      <c r="D280" s="78">
        <v>176.1</v>
      </c>
      <c r="E280" s="78">
        <v>0</v>
      </c>
      <c r="G280" s="79"/>
      <c r="I280" s="79"/>
    </row>
    <row r="281" spans="1:9" x14ac:dyDescent="0.25">
      <c r="A281" s="89" t="s">
        <v>371</v>
      </c>
      <c r="B281" s="77" t="s">
        <v>1059</v>
      </c>
      <c r="C281" s="78">
        <f t="shared" si="4"/>
        <v>303.23</v>
      </c>
      <c r="D281" s="78">
        <v>303.23</v>
      </c>
      <c r="E281" s="78">
        <v>0</v>
      </c>
      <c r="G281" s="79"/>
      <c r="I281" s="79"/>
    </row>
    <row r="282" spans="1:9" x14ac:dyDescent="0.25">
      <c r="A282" s="83" t="s">
        <v>659</v>
      </c>
      <c r="B282" s="77" t="s">
        <v>1060</v>
      </c>
      <c r="C282" s="78">
        <f t="shared" si="4"/>
        <v>70.09</v>
      </c>
      <c r="D282" s="78">
        <v>70.09</v>
      </c>
      <c r="E282" s="78">
        <v>0</v>
      </c>
      <c r="G282" s="79"/>
    </row>
    <row r="283" spans="1:9" x14ac:dyDescent="0.25">
      <c r="A283" s="83" t="s">
        <v>531</v>
      </c>
      <c r="B283" s="77" t="s">
        <v>1061</v>
      </c>
      <c r="C283" s="78">
        <f t="shared" si="4"/>
        <v>9996.84</v>
      </c>
      <c r="D283" s="78">
        <v>9882.06</v>
      </c>
      <c r="E283" s="78">
        <v>114.78</v>
      </c>
      <c r="G283" s="79"/>
      <c r="I283" s="79"/>
    </row>
    <row r="284" spans="1:9" x14ac:dyDescent="0.25">
      <c r="A284" s="83" t="s">
        <v>762</v>
      </c>
      <c r="B284" s="77" t="s">
        <v>1062</v>
      </c>
      <c r="C284" s="78">
        <f t="shared" si="4"/>
        <v>6487.3300000000008</v>
      </c>
      <c r="D284" s="78">
        <v>6439.6600000000008</v>
      </c>
      <c r="E284" s="78">
        <v>47.67</v>
      </c>
      <c r="G284" s="79"/>
    </row>
    <row r="285" spans="1:9" x14ac:dyDescent="0.25">
      <c r="A285" s="82" t="s">
        <v>397</v>
      </c>
      <c r="B285" s="77" t="s">
        <v>1063</v>
      </c>
      <c r="C285" s="78">
        <f t="shared" si="4"/>
        <v>84.24</v>
      </c>
      <c r="D285" s="78">
        <v>84.24</v>
      </c>
      <c r="E285" s="78">
        <v>0</v>
      </c>
      <c r="G285" s="79"/>
    </row>
    <row r="286" spans="1:9" x14ac:dyDescent="0.25">
      <c r="A286" s="83" t="s">
        <v>525</v>
      </c>
      <c r="B286" s="77" t="s">
        <v>1064</v>
      </c>
      <c r="C286" s="78">
        <f t="shared" si="4"/>
        <v>27450.469999999998</v>
      </c>
      <c r="D286" s="78">
        <v>27102.62</v>
      </c>
      <c r="E286" s="78">
        <v>347.85</v>
      </c>
      <c r="G286" s="79"/>
    </row>
    <row r="287" spans="1:9" x14ac:dyDescent="0.25">
      <c r="A287" s="83" t="s">
        <v>303</v>
      </c>
      <c r="B287" s="77" t="s">
        <v>1065</v>
      </c>
      <c r="C287" s="78">
        <f t="shared" si="4"/>
        <v>160.64000000000001</v>
      </c>
      <c r="D287" s="78">
        <v>159.64000000000001</v>
      </c>
      <c r="E287" s="78">
        <v>1</v>
      </c>
      <c r="G287" s="79"/>
    </row>
    <row r="288" spans="1:9" x14ac:dyDescent="0.25">
      <c r="A288" s="83" t="s">
        <v>357</v>
      </c>
      <c r="B288" s="77" t="s">
        <v>1066</v>
      </c>
      <c r="C288" s="78">
        <f t="shared" si="4"/>
        <v>8788.2699999999986</v>
      </c>
      <c r="D288" s="78">
        <v>8670.7099999999991</v>
      </c>
      <c r="E288" s="78">
        <v>117.56</v>
      </c>
      <c r="G288" s="79"/>
    </row>
    <row r="289" spans="1:7" x14ac:dyDescent="0.25">
      <c r="A289" s="83" t="s">
        <v>726</v>
      </c>
      <c r="B289" s="77" t="s">
        <v>1067</v>
      </c>
      <c r="C289" s="78">
        <f t="shared" si="4"/>
        <v>191.83999999999997</v>
      </c>
      <c r="D289" s="78">
        <v>189.95</v>
      </c>
      <c r="E289" s="78">
        <v>1.89</v>
      </c>
      <c r="G289" s="79"/>
    </row>
    <row r="290" spans="1:7" x14ac:dyDescent="0.25">
      <c r="A290" s="83" t="s">
        <v>684</v>
      </c>
      <c r="B290" s="77" t="s">
        <v>1068</v>
      </c>
      <c r="C290" s="78">
        <f t="shared" si="4"/>
        <v>1234.1899999999998</v>
      </c>
      <c r="D290" s="78">
        <v>1220.08</v>
      </c>
      <c r="E290" s="78">
        <v>14.11</v>
      </c>
      <c r="G290" s="79"/>
    </row>
    <row r="291" spans="1:7" x14ac:dyDescent="0.25">
      <c r="A291" s="83" t="s">
        <v>403</v>
      </c>
      <c r="B291" s="77" t="s">
        <v>1069</v>
      </c>
      <c r="C291" s="78">
        <f t="shared" si="4"/>
        <v>222.5</v>
      </c>
      <c r="D291" s="78">
        <v>219.17</v>
      </c>
      <c r="E291" s="78">
        <v>3.33</v>
      </c>
      <c r="G291" s="79"/>
    </row>
    <row r="292" spans="1:7" x14ac:dyDescent="0.25">
      <c r="A292" s="83" t="s">
        <v>445</v>
      </c>
      <c r="B292" s="77" t="s">
        <v>1070</v>
      </c>
      <c r="C292" s="78">
        <f t="shared" si="4"/>
        <v>805.31999999999994</v>
      </c>
      <c r="D292" s="78">
        <v>795.87999999999988</v>
      </c>
      <c r="E292" s="78">
        <v>9.44</v>
      </c>
      <c r="G292" s="79"/>
    </row>
    <row r="293" spans="1:7" x14ac:dyDescent="0.25">
      <c r="A293" s="83" t="s">
        <v>499</v>
      </c>
      <c r="B293" s="77" t="s">
        <v>1071</v>
      </c>
      <c r="C293" s="78">
        <f t="shared" si="4"/>
        <v>1137.53</v>
      </c>
      <c r="D293" s="78">
        <v>1125.8599999999999</v>
      </c>
      <c r="E293" s="78">
        <v>11.67</v>
      </c>
      <c r="G293" s="79"/>
    </row>
    <row r="294" spans="1:7" x14ac:dyDescent="0.25">
      <c r="A294" s="83" t="s">
        <v>764</v>
      </c>
      <c r="B294" s="77" t="s">
        <v>1072</v>
      </c>
      <c r="C294" s="78">
        <f t="shared" si="4"/>
        <v>4326.3999999999996</v>
      </c>
      <c r="D294" s="78">
        <v>4292.62</v>
      </c>
      <c r="E294" s="78">
        <v>33.78</v>
      </c>
      <c r="G294" s="79"/>
    </row>
    <row r="295" spans="1:7" x14ac:dyDescent="0.25">
      <c r="A295" s="83" t="s">
        <v>696</v>
      </c>
      <c r="B295" s="77" t="s">
        <v>1073</v>
      </c>
      <c r="C295" s="78">
        <f t="shared" si="4"/>
        <v>202.33999999999997</v>
      </c>
      <c r="D295" s="78">
        <v>200.89999999999998</v>
      </c>
      <c r="E295" s="78">
        <v>1.44</v>
      </c>
      <c r="G295" s="79"/>
    </row>
    <row r="296" spans="1:7" x14ac:dyDescent="0.25">
      <c r="A296" s="83" t="s">
        <v>229</v>
      </c>
      <c r="B296" s="77" t="s">
        <v>1074</v>
      </c>
      <c r="C296" s="78">
        <f t="shared" si="4"/>
        <v>688.56</v>
      </c>
      <c r="D296" s="78">
        <v>688.56</v>
      </c>
      <c r="E296" s="78">
        <v>0</v>
      </c>
      <c r="G296" s="79"/>
    </row>
    <row r="297" spans="1:7" x14ac:dyDescent="0.25">
      <c r="A297" s="83" t="s">
        <v>417</v>
      </c>
      <c r="B297" s="77" t="s">
        <v>1075</v>
      </c>
      <c r="C297" s="78">
        <f t="shared" si="4"/>
        <v>186.49</v>
      </c>
      <c r="D297" s="78">
        <v>186.49</v>
      </c>
      <c r="E297" s="78">
        <v>0</v>
      </c>
      <c r="G297" s="79"/>
    </row>
    <row r="298" spans="1:7" x14ac:dyDescent="0.25">
      <c r="A298" s="83" t="s">
        <v>351</v>
      </c>
      <c r="B298" s="77" t="s">
        <v>1076</v>
      </c>
      <c r="C298" s="78">
        <f t="shared" si="4"/>
        <v>2535.8999999999996</v>
      </c>
      <c r="D298" s="78">
        <v>2507.0099999999998</v>
      </c>
      <c r="E298" s="78">
        <v>28.89</v>
      </c>
      <c r="G298" s="79"/>
    </row>
    <row r="299" spans="1:7" x14ac:dyDescent="0.25">
      <c r="A299" s="83" t="s">
        <v>674</v>
      </c>
      <c r="B299" s="77" t="s">
        <v>1077</v>
      </c>
      <c r="C299" s="78">
        <f t="shared" si="4"/>
        <v>6767.3099999999977</v>
      </c>
      <c r="D299" s="78">
        <v>6693.239999999998</v>
      </c>
      <c r="E299" s="78">
        <v>74.070000000000007</v>
      </c>
      <c r="G299" s="79"/>
    </row>
    <row r="300" spans="1:7" x14ac:dyDescent="0.25">
      <c r="A300" s="83" t="s">
        <v>748</v>
      </c>
      <c r="B300" s="77" t="s">
        <v>1078</v>
      </c>
      <c r="C300" s="78">
        <f t="shared" si="4"/>
        <v>583.83000000000004</v>
      </c>
      <c r="D300" s="78">
        <v>577.61</v>
      </c>
      <c r="E300" s="78">
        <v>6.22</v>
      </c>
      <c r="G300" s="79"/>
    </row>
    <row r="301" spans="1:7" x14ac:dyDescent="0.25">
      <c r="A301" s="83" t="s">
        <v>529</v>
      </c>
      <c r="B301" s="77" t="s">
        <v>1079</v>
      </c>
      <c r="C301" s="78">
        <f t="shared" si="4"/>
        <v>5579.119999999999</v>
      </c>
      <c r="D301" s="78">
        <v>5534.6799999999994</v>
      </c>
      <c r="E301" s="78">
        <v>44.44</v>
      </c>
      <c r="G301" s="79"/>
    </row>
    <row r="302" spans="1:7" x14ac:dyDescent="0.25">
      <c r="A302" s="83" t="s">
        <v>653</v>
      </c>
      <c r="B302" s="77" t="s">
        <v>1080</v>
      </c>
      <c r="C302" s="78">
        <f t="shared" si="4"/>
        <v>1093.4099999999999</v>
      </c>
      <c r="D302" s="78">
        <v>1088.08</v>
      </c>
      <c r="E302" s="78">
        <v>5.33</v>
      </c>
      <c r="G302" s="79"/>
    </row>
    <row r="303" spans="1:7" x14ac:dyDescent="0.25">
      <c r="A303" s="83" t="s">
        <v>205</v>
      </c>
      <c r="B303" s="77" t="s">
        <v>1081</v>
      </c>
      <c r="C303" s="78">
        <f t="shared" si="4"/>
        <v>21608.420000000002</v>
      </c>
      <c r="D303" s="78">
        <v>21391.31</v>
      </c>
      <c r="E303" s="78">
        <v>217.11</v>
      </c>
      <c r="G303" s="79"/>
    </row>
    <row r="304" spans="1:7" x14ac:dyDescent="0.25">
      <c r="A304" s="83" t="s">
        <v>343</v>
      </c>
      <c r="B304" s="77" t="s">
        <v>1082</v>
      </c>
      <c r="C304" s="78">
        <f t="shared" si="4"/>
        <v>1494.37</v>
      </c>
      <c r="D304" s="78">
        <v>1478.1499999999999</v>
      </c>
      <c r="E304" s="78">
        <v>16.22</v>
      </c>
      <c r="G304" s="79"/>
    </row>
    <row r="305" spans="1:7" x14ac:dyDescent="0.25">
      <c r="A305" s="85" t="s">
        <v>686</v>
      </c>
      <c r="B305" s="77" t="s">
        <v>1083</v>
      </c>
      <c r="C305" s="78">
        <f t="shared" si="4"/>
        <v>127.39999999999999</v>
      </c>
      <c r="D305" s="78">
        <v>127.39999999999999</v>
      </c>
      <c r="E305" s="78">
        <v>0</v>
      </c>
      <c r="G305" s="79"/>
    </row>
    <row r="306" spans="1:7" x14ac:dyDescent="0.25">
      <c r="A306" s="83" t="s">
        <v>688</v>
      </c>
      <c r="B306" s="77" t="s">
        <v>1084</v>
      </c>
      <c r="C306" s="78">
        <f t="shared" si="4"/>
        <v>447.66</v>
      </c>
      <c r="D306" s="78">
        <v>447.66</v>
      </c>
      <c r="E306" s="78">
        <v>0</v>
      </c>
      <c r="G306" s="79"/>
    </row>
    <row r="307" spans="1:7" x14ac:dyDescent="0.25">
      <c r="A307" s="83" t="s">
        <v>271</v>
      </c>
      <c r="B307" s="77" t="s">
        <v>1085</v>
      </c>
      <c r="C307" s="78">
        <f t="shared" si="4"/>
        <v>2413.06</v>
      </c>
      <c r="D307" s="78">
        <v>2389.62</v>
      </c>
      <c r="E307" s="78">
        <v>23.44</v>
      </c>
      <c r="G307" s="79"/>
    </row>
    <row r="308" spans="1:7" x14ac:dyDescent="0.25">
      <c r="A308" s="83" t="s">
        <v>700</v>
      </c>
      <c r="B308" s="77" t="s">
        <v>1086</v>
      </c>
      <c r="C308" s="78">
        <f t="shared" si="4"/>
        <v>262.82</v>
      </c>
      <c r="D308" s="78">
        <v>259.14999999999998</v>
      </c>
      <c r="E308" s="78">
        <v>3.67</v>
      </c>
      <c r="G308" s="79"/>
    </row>
    <row r="309" spans="1:7" x14ac:dyDescent="0.25">
      <c r="A309" s="83" t="s">
        <v>692</v>
      </c>
      <c r="B309" s="77" t="s">
        <v>1087</v>
      </c>
      <c r="C309" s="78">
        <f t="shared" si="4"/>
        <v>5540.0199999999995</v>
      </c>
      <c r="D309" s="78">
        <v>5490.7999999999993</v>
      </c>
      <c r="E309" s="78">
        <v>49.22</v>
      </c>
      <c r="G309" s="79"/>
    </row>
    <row r="310" spans="1:7" x14ac:dyDescent="0.25">
      <c r="A310" s="83" t="s">
        <v>772</v>
      </c>
      <c r="B310" s="77" t="s">
        <v>1088</v>
      </c>
      <c r="C310" s="78">
        <f t="shared" si="4"/>
        <v>3101.81</v>
      </c>
      <c r="D310" s="78">
        <v>3073.81</v>
      </c>
      <c r="E310" s="78">
        <v>28</v>
      </c>
      <c r="G310" s="79"/>
    </row>
    <row r="311" spans="1:7" x14ac:dyDescent="0.25">
      <c r="A311" s="83" t="s">
        <v>275</v>
      </c>
      <c r="B311" s="77" t="s">
        <v>1089</v>
      </c>
      <c r="C311" s="78">
        <f t="shared" si="4"/>
        <v>890.35000000000014</v>
      </c>
      <c r="D311" s="78">
        <v>881.13000000000011</v>
      </c>
      <c r="E311" s="78">
        <v>9.2200000000000006</v>
      </c>
      <c r="G311" s="79"/>
    </row>
    <row r="312" spans="1:7" x14ac:dyDescent="0.25">
      <c r="A312" s="83" t="s">
        <v>213</v>
      </c>
      <c r="B312" s="77" t="s">
        <v>1090</v>
      </c>
      <c r="C312" s="78">
        <f t="shared" si="4"/>
        <v>2929.5499999999993</v>
      </c>
      <c r="D312" s="78">
        <v>2887.6599999999994</v>
      </c>
      <c r="E312" s="78">
        <v>41.89</v>
      </c>
      <c r="G312" s="79"/>
    </row>
    <row r="313" spans="1:7" x14ac:dyDescent="0.25">
      <c r="A313" s="83" t="s">
        <v>153</v>
      </c>
      <c r="B313" s="77" t="s">
        <v>1091</v>
      </c>
      <c r="C313" s="78">
        <f t="shared" si="4"/>
        <v>81.300000000000011</v>
      </c>
      <c r="D313" s="78">
        <v>80.300000000000011</v>
      </c>
      <c r="E313" s="78">
        <v>1</v>
      </c>
      <c r="G313" s="79"/>
    </row>
    <row r="314" spans="1:7" x14ac:dyDescent="0.25">
      <c r="A314" s="83" t="s">
        <v>249</v>
      </c>
      <c r="B314" s="77" t="s">
        <v>1092</v>
      </c>
      <c r="C314" s="78">
        <f t="shared" si="4"/>
        <v>257.75</v>
      </c>
      <c r="D314" s="78">
        <v>257.75</v>
      </c>
      <c r="E314" s="78">
        <v>0</v>
      </c>
      <c r="G314" s="79"/>
    </row>
    <row r="315" spans="1:7" x14ac:dyDescent="0.25">
      <c r="A315" s="83" t="s">
        <v>651</v>
      </c>
      <c r="B315" s="77" t="s">
        <v>1093</v>
      </c>
      <c r="C315" s="78">
        <f t="shared" si="4"/>
        <v>393.35</v>
      </c>
      <c r="D315" s="78">
        <v>388.24</v>
      </c>
      <c r="E315" s="78">
        <v>5.1100000000000003</v>
      </c>
      <c r="G315" s="79"/>
    </row>
    <row r="316" spans="1:7" x14ac:dyDescent="0.25">
      <c r="A316" s="83" t="s">
        <v>191</v>
      </c>
      <c r="B316" s="77" t="s">
        <v>1094</v>
      </c>
      <c r="C316" s="78">
        <f t="shared" si="4"/>
        <v>7391.79</v>
      </c>
      <c r="D316" s="78">
        <v>7289.41</v>
      </c>
      <c r="E316" s="78">
        <v>102.38</v>
      </c>
      <c r="G316" s="79"/>
    </row>
    <row r="317" spans="1:7" x14ac:dyDescent="0.25">
      <c r="A317" s="83" t="s">
        <v>635</v>
      </c>
      <c r="B317" s="77" t="s">
        <v>1095</v>
      </c>
      <c r="C317" s="78">
        <f t="shared" si="4"/>
        <v>3439.7800000000007</v>
      </c>
      <c r="D317" s="78">
        <v>3398.0000000000005</v>
      </c>
      <c r="E317" s="78">
        <v>41.78</v>
      </c>
      <c r="G317" s="79"/>
    </row>
    <row r="318" spans="1:7" x14ac:dyDescent="0.25">
      <c r="A318" s="83" t="s">
        <v>774</v>
      </c>
      <c r="B318" s="77" t="s">
        <v>1096</v>
      </c>
      <c r="C318" s="78">
        <f t="shared" si="4"/>
        <v>5296.2099999999982</v>
      </c>
      <c r="D318" s="78">
        <v>5230.4299999999985</v>
      </c>
      <c r="E318" s="78">
        <v>65.78</v>
      </c>
      <c r="G318" s="79"/>
    </row>
    <row r="319" spans="1:7" x14ac:dyDescent="0.25">
      <c r="A319" s="85" t="s">
        <v>1097</v>
      </c>
      <c r="B319" s="81" t="s">
        <v>1098</v>
      </c>
      <c r="C319" s="78">
        <f t="shared" si="4"/>
        <v>49.42</v>
      </c>
      <c r="D319" s="78">
        <v>49.42</v>
      </c>
      <c r="E319" s="78">
        <v>0</v>
      </c>
      <c r="G319" s="79"/>
    </row>
    <row r="320" spans="1:7" x14ac:dyDescent="0.25">
      <c r="A320" s="83" t="s">
        <v>453</v>
      </c>
      <c r="B320" s="77" t="s">
        <v>1099</v>
      </c>
      <c r="C320" s="78">
        <f t="shared" si="4"/>
        <v>321.81</v>
      </c>
      <c r="D320" s="78">
        <v>320.81</v>
      </c>
      <c r="E320" s="78">
        <v>1</v>
      </c>
      <c r="G320" s="79"/>
    </row>
    <row r="321" spans="1:7" x14ac:dyDescent="0.25">
      <c r="A321" s="83" t="s">
        <v>547</v>
      </c>
      <c r="B321" s="77" t="s">
        <v>1100</v>
      </c>
      <c r="C321" s="78">
        <f t="shared" si="4"/>
        <v>4184.09</v>
      </c>
      <c r="D321" s="78">
        <v>4126.59</v>
      </c>
      <c r="E321" s="78">
        <v>57.5</v>
      </c>
      <c r="G321" s="79"/>
    </row>
    <row r="322" spans="1:7" x14ac:dyDescent="0.25">
      <c r="A322" s="83" t="s">
        <v>427</v>
      </c>
      <c r="B322" s="77" t="s">
        <v>1101</v>
      </c>
      <c r="C322" s="78">
        <f t="shared" si="4"/>
        <v>1103.1399999999999</v>
      </c>
      <c r="D322" s="78">
        <v>1103.1399999999999</v>
      </c>
      <c r="E322" s="78">
        <v>0</v>
      </c>
      <c r="G322" s="79"/>
    </row>
    <row r="323" spans="1:7" x14ac:dyDescent="0.25">
      <c r="A323" s="85" t="s">
        <v>1102</v>
      </c>
      <c r="B323" s="81" t="s">
        <v>1103</v>
      </c>
      <c r="C323" s="78">
        <f t="shared" si="4"/>
        <v>99.8</v>
      </c>
      <c r="D323" s="78">
        <v>99.8</v>
      </c>
      <c r="E323" s="78">
        <v>0</v>
      </c>
      <c r="G323" s="79"/>
    </row>
    <row r="324" spans="1:7" x14ac:dyDescent="0.25">
      <c r="A324" s="83" t="s">
        <v>467</v>
      </c>
      <c r="B324" s="77" t="s">
        <v>1104</v>
      </c>
      <c r="C324" s="78">
        <f t="shared" si="4"/>
        <v>222.36</v>
      </c>
      <c r="D324" s="78">
        <v>220.58</v>
      </c>
      <c r="E324" s="78">
        <v>1.78</v>
      </c>
      <c r="G324" s="79"/>
    </row>
    <row r="325" spans="1:7" x14ac:dyDescent="0.25">
      <c r="A325" s="83" t="s">
        <v>511</v>
      </c>
      <c r="B325" s="77" t="s">
        <v>1105</v>
      </c>
      <c r="C325" s="78">
        <f t="shared" si="4"/>
        <v>361.91999999999996</v>
      </c>
      <c r="D325" s="78">
        <v>360.24999999999994</v>
      </c>
      <c r="E325" s="78">
        <v>1.67</v>
      </c>
      <c r="G325" s="79"/>
    </row>
    <row r="326" spans="1:7" x14ac:dyDescent="0.25">
      <c r="A326" s="83" t="s">
        <v>287</v>
      </c>
      <c r="B326" s="77" t="s">
        <v>1106</v>
      </c>
      <c r="C326" s="78">
        <f t="shared" si="4"/>
        <v>113.79000000000003</v>
      </c>
      <c r="D326" s="78">
        <v>113.79000000000003</v>
      </c>
      <c r="E326" s="78">
        <v>0</v>
      </c>
      <c r="G326" s="79"/>
    </row>
    <row r="327" spans="1:7" x14ac:dyDescent="0.25">
      <c r="A327" s="83" t="s">
        <v>441</v>
      </c>
      <c r="B327" s="77" t="s">
        <v>1107</v>
      </c>
      <c r="C327" s="78">
        <f t="shared" si="4"/>
        <v>746.11999999999989</v>
      </c>
      <c r="D327" s="78">
        <v>738.00999999999988</v>
      </c>
      <c r="E327" s="78">
        <v>8.11</v>
      </c>
      <c r="G327" s="79"/>
    </row>
    <row r="328" spans="1:7" x14ac:dyDescent="0.25">
      <c r="A328" s="83" t="s">
        <v>311</v>
      </c>
      <c r="B328" s="77" t="s">
        <v>1108</v>
      </c>
      <c r="C328" s="78">
        <f t="shared" ref="C328:C334" si="5">SUM(D328:E328)</f>
        <v>156.57000000000002</v>
      </c>
      <c r="D328" s="78">
        <v>156.13000000000002</v>
      </c>
      <c r="E328" s="78">
        <v>0.44</v>
      </c>
      <c r="G328" s="79"/>
    </row>
    <row r="329" spans="1:7" x14ac:dyDescent="0.25">
      <c r="A329" s="83" t="s">
        <v>411</v>
      </c>
      <c r="B329" s="77" t="s">
        <v>1109</v>
      </c>
      <c r="C329" s="78">
        <f t="shared" si="5"/>
        <v>60.02</v>
      </c>
      <c r="D329" s="78">
        <v>60.02</v>
      </c>
      <c r="E329" s="78">
        <v>0</v>
      </c>
      <c r="G329" s="79"/>
    </row>
    <row r="330" spans="1:7" x14ac:dyDescent="0.25">
      <c r="A330" s="83" t="s">
        <v>235</v>
      </c>
      <c r="B330" s="77" t="s">
        <v>1110</v>
      </c>
      <c r="C330" s="78">
        <f t="shared" si="5"/>
        <v>2359.7999999999997</v>
      </c>
      <c r="D330" s="78">
        <v>2334.58</v>
      </c>
      <c r="E330" s="78">
        <v>25.22</v>
      </c>
      <c r="G330" s="79"/>
    </row>
    <row r="331" spans="1:7" x14ac:dyDescent="0.25">
      <c r="A331" s="85" t="s">
        <v>778</v>
      </c>
      <c r="B331" s="77" t="s">
        <v>1111</v>
      </c>
      <c r="C331" s="78">
        <f t="shared" si="5"/>
        <v>127.5</v>
      </c>
      <c r="D331" s="78">
        <v>127.5</v>
      </c>
      <c r="E331" s="78">
        <v>0</v>
      </c>
      <c r="G331" s="79"/>
    </row>
    <row r="332" spans="1:7" x14ac:dyDescent="0.25">
      <c r="A332" s="83" t="s">
        <v>752</v>
      </c>
      <c r="B332" s="77" t="s">
        <v>1112</v>
      </c>
      <c r="C332" s="78">
        <f t="shared" si="5"/>
        <v>15775.230000000001</v>
      </c>
      <c r="D332" s="78">
        <v>15521.730000000001</v>
      </c>
      <c r="E332" s="78">
        <v>253.5</v>
      </c>
      <c r="G332" s="79"/>
    </row>
    <row r="333" spans="1:7" x14ac:dyDescent="0.25">
      <c r="A333" s="83" t="s">
        <v>670</v>
      </c>
      <c r="B333" s="77" t="s">
        <v>1113</v>
      </c>
      <c r="C333" s="78">
        <f t="shared" si="5"/>
        <v>5413.5</v>
      </c>
      <c r="D333" s="78">
        <v>5348.94</v>
      </c>
      <c r="E333" s="78">
        <v>64.56</v>
      </c>
      <c r="G333" s="79"/>
    </row>
    <row r="334" spans="1:7" x14ac:dyDescent="0.25">
      <c r="A334" s="83" t="s">
        <v>770</v>
      </c>
      <c r="B334" s="77" t="s">
        <v>1114</v>
      </c>
      <c r="C334" s="78">
        <f t="shared" si="5"/>
        <v>1270.4699999999998</v>
      </c>
      <c r="D334" s="78">
        <v>1264.4699999999998</v>
      </c>
      <c r="E334" s="78">
        <v>6</v>
      </c>
      <c r="G334" s="79"/>
    </row>
    <row r="335" spans="1:7" x14ac:dyDescent="0.25">
      <c r="G335" s="79"/>
    </row>
    <row r="338" spans="1:2" x14ac:dyDescent="0.25">
      <c r="A338" s="80"/>
      <c r="B338" s="81"/>
    </row>
  </sheetData>
  <autoFilter ref="A6:E330" xr:uid="{00000000-0009-0000-0000-000000000000}"/>
  <mergeCells count="2">
    <mergeCell ref="A1:E1"/>
    <mergeCell ref="A2:E2"/>
  </mergeCells>
  <conditionalFormatting sqref="A320:A330 A8:A318">
    <cfRule type="duplicateValues" dxfId="3" priority="4"/>
  </conditionalFormatting>
  <conditionalFormatting sqref="B320:B322 B8:B318">
    <cfRule type="duplicateValues" dxfId="2" priority="3"/>
  </conditionalFormatting>
  <conditionalFormatting sqref="B319">
    <cfRule type="duplicateValues" dxfId="1" priority="2"/>
  </conditionalFormatting>
  <conditionalFormatting sqref="A31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CCDDD</vt:lpstr>
      <vt:lpstr>Instructions</vt:lpstr>
      <vt:lpstr>22-23 vs 21-22 Fed CC Template</vt:lpstr>
      <vt:lpstr>DATA</vt:lpstr>
      <vt:lpstr>FULL enrollment</vt:lpstr>
      <vt:lpstr>'22-23 vs 21-22 Fed CC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Carrie Hert</cp:lastModifiedBy>
  <dcterms:created xsi:type="dcterms:W3CDTF">2023-06-14T14:16:36Z</dcterms:created>
  <dcterms:modified xsi:type="dcterms:W3CDTF">2023-06-15T14:35:48Z</dcterms:modified>
</cp:coreProperties>
</file>